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10" windowHeight="5360" tabRatio="729" firstSheet="1" activeTab="1"/>
  </bookViews>
  <sheets>
    <sheet name="09-30-12 Detail" sheetId="1" state="hidden" r:id="rId1"/>
    <sheet name="Income by State" sheetId="2" r:id="rId2"/>
  </sheets>
  <definedNames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'09-30-12 Detail'!$C$1:$AV$78</definedName>
    <definedName name="_xlnm.Print_Area" localSheetId="1">'Income by State'!$A$1:$O$56</definedName>
    <definedName name="_xlnm.Print_Titles" localSheetId="1">'Income by State'!$A:$A</definedName>
  </definedNames>
  <calcPr fullCalcOnLoad="1"/>
</workbook>
</file>

<file path=xl/sharedStrings.xml><?xml version="1.0" encoding="utf-8"?>
<sst xmlns="http://schemas.openxmlformats.org/spreadsheetml/2006/main" count="528" uniqueCount="420">
  <si>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</si>
  <si>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</si>
  <si>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</si>
  <si>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</si>
  <si>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</si>
  <si>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</si>
  <si>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</si>
  <si>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</si>
  <si>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</si>
  <si>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</si>
  <si>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</si>
  <si>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</si>
  <si>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Absolute Return 100 Fund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</si>
  <si>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</si>
  <si>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</si>
  <si>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</si>
  <si>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</si>
  <si>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</si>
  <si>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</si>
  <si>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</si>
  <si>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</si>
  <si>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x</t>
  </si>
  <si>
    <t>Master Intermediate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</si>
  <si>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</si>
  <si>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</si>
  <si>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</si>
  <si>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</si>
  <si>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</si>
  <si>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</si>
  <si>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</si>
  <si>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</si>
  <si>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</si>
  <si>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</si>
  <si>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</si>
  <si>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</si>
  <si>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</si>
  <si>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</si>
  <si>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</si>
  <si>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</si>
  <si>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</si>
  <si>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</si>
  <si>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</si>
  <si>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</si>
  <si>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</si>
  <si>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</si>
  <si>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</si>
  <si>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</si>
  <si>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</si>
  <si>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</si>
  <si>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</si>
  <si>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</si>
  <si>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</si>
  <si>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</si>
  <si>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</si>
  <si>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</si>
  <si>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</si>
  <si>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</si>
  <si>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</si>
  <si>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</si>
  <si>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</si>
  <si>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</si>
  <si>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</si>
  <si>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</si>
  <si>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</si>
  <si>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</si>
  <si>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</si>
  <si>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Absolute Return 300 Fund</t>
  </si>
  <si>
    <t>Absolute Return 500 Fund</t>
  </si>
  <si>
    <t>Absolute Return 700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</si>
  <si>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</si>
  <si>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</si>
  <si>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</si>
  <si>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</si>
  <si>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</si>
  <si>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</si>
  <si>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</si>
  <si>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</si>
  <si>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</si>
  <si>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</si>
  <si>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</si>
  <si>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</si>
  <si>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</si>
  <si>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</si>
  <si>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</si>
  <si>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</si>
  <si>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</si>
  <si>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</si>
  <si>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</si>
  <si>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</si>
  <si>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</si>
  <si>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</si>
  <si>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</si>
  <si>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</si>
  <si>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</si>
  <si>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</si>
  <si>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</si>
  <si>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</si>
  <si>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</si>
  <si>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</si>
  <si>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</si>
  <si>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</si>
  <si>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</si>
  <si>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</si>
  <si>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</si>
  <si>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</si>
  <si>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</si>
  <si>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</si>
  <si>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</si>
  <si>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</si>
  <si>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</si>
  <si>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</si>
  <si>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</si>
  <si>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</si>
  <si>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</si>
  <si>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</si>
  <si>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</si>
  <si>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</si>
  <si>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</si>
  <si>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</si>
  <si>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</si>
  <si>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</si>
  <si>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</si>
  <si>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</si>
  <si>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</si>
  <si>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</si>
  <si>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</si>
  <si>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</si>
  <si>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</si>
  <si>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</si>
  <si>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</si>
  <si>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</si>
  <si>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</si>
  <si>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</si>
  <si>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</si>
  <si>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</si>
  <si>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</si>
  <si>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</si>
  <si>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</si>
  <si>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</si>
  <si>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</si>
  <si>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</si>
  <si>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</si>
  <si>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</si>
  <si>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</si>
  <si>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</si>
  <si>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</si>
  <si>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</si>
  <si>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</si>
  <si>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</si>
  <si>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</si>
  <si>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</si>
  <si>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</si>
  <si>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</si>
  <si>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</si>
  <si>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</si>
  <si>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</si>
  <si>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</si>
  <si>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</si>
  <si>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</si>
  <si>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</si>
  <si>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</si>
  <si>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</si>
  <si>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</si>
  <si>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</si>
  <si>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</si>
  <si>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</si>
  <si>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</si>
  <si>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</si>
  <si>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</si>
  <si>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</si>
  <si>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</si>
  <si>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</si>
  <si>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</si>
  <si>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</si>
  <si>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</si>
  <si>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</si>
  <si>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</si>
  <si>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</si>
  <si>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</si>
  <si>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</si>
  <si>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</si>
  <si>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</si>
  <si>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</si>
  <si>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</si>
  <si>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</si>
  <si>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</si>
  <si>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</si>
  <si>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</si>
  <si>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</si>
  <si>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</si>
  <si>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</si>
  <si>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</si>
  <si>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</si>
  <si>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</si>
  <si>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</si>
  <si>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</si>
  <si>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</si>
  <si>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</si>
  <si>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</si>
  <si>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</si>
  <si>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</si>
  <si>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</si>
  <si>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</si>
  <si>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</si>
  <si>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</si>
  <si>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</si>
  <si>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</si>
  <si>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</si>
  <si>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</si>
  <si>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</si>
  <si>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</si>
  <si>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</si>
  <si>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</si>
  <si>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</si>
  <si>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</si>
  <si>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</si>
  <si>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</si>
  <si>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</si>
  <si>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</si>
  <si>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</si>
  <si>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</si>
  <si>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</si>
  <si>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</si>
  <si>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The Putnam Fund For Growth &amp; Income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</si>
  <si>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</si>
  <si>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</si>
  <si>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</si>
  <si>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</si>
  <si>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</si>
  <si>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</si>
  <si>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</si>
  <si>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</si>
  <si>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</si>
  <si>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</si>
  <si>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</si>
  <si>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</si>
  <si>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</si>
  <si>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</si>
  <si>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</si>
  <si>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</si>
  <si>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</si>
  <si>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</si>
  <si>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</si>
  <si>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</si>
  <si>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</si>
  <si>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</si>
  <si>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</si>
  <si>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</si>
  <si>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</si>
  <si>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</si>
  <si>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</si>
  <si>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</si>
  <si>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</si>
  <si>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</si>
  <si>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</si>
  <si>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</si>
  <si>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</si>
  <si>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</si>
  <si>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</si>
  <si>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</si>
  <si>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</si>
  <si>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</si>
  <si>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</si>
  <si>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</si>
  <si>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</si>
  <si>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</si>
  <si>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2012 Preliminary Capital Gain &amp; Income Distribution Estimates</t>
  </si>
  <si>
    <t>Dynamic Asset Allocation Balanced Fund</t>
  </si>
  <si>
    <t>Dynamic Asset Allocation Conservative Fund</t>
  </si>
  <si>
    <t>Dynamic Asset Allocation Growth Fund</t>
  </si>
  <si>
    <t>EC2</t>
  </si>
  <si>
    <t>As-of 09/30/12</t>
  </si>
  <si>
    <t>CLCO ST</t>
  </si>
  <si>
    <t>CLCO LT</t>
  </si>
  <si>
    <t>003/38QB</t>
  </si>
  <si>
    <t>EB3/38V5</t>
  </si>
  <si>
    <t>EC3/38V6</t>
  </si>
  <si>
    <t>DK6/38V7</t>
  </si>
  <si>
    <t>ED8/38V8</t>
  </si>
  <si>
    <t>033/38MG</t>
  </si>
  <si>
    <t>035/38Q7</t>
  </si>
  <si>
    <t>855/38RH</t>
  </si>
  <si>
    <t>GC4/38CA</t>
  </si>
  <si>
    <t>027/38Q5</t>
  </si>
  <si>
    <t>2II/38S9</t>
  </si>
  <si>
    <t>GA6/38VW</t>
  </si>
  <si>
    <t>008/38QG</t>
  </si>
  <si>
    <t>075/38MS</t>
  </si>
  <si>
    <t>259/38MY</t>
  </si>
  <si>
    <t>264/38MZ</t>
  </si>
  <si>
    <t>250/38MX</t>
  </si>
  <si>
    <t>CT2/38P4</t>
  </si>
  <si>
    <t>012/38QH</t>
  </si>
  <si>
    <t>GA7/38VX</t>
  </si>
  <si>
    <t>057/38MH</t>
  </si>
  <si>
    <t>29X/38PJ</t>
  </si>
  <si>
    <t>001/38QA</t>
  </si>
  <si>
    <t>EJ3/38VA</t>
  </si>
  <si>
    <t>EK2/38VB</t>
  </si>
  <si>
    <t>005/38QE</t>
  </si>
  <si>
    <t>EK9/38VD</t>
  </si>
  <si>
    <t>021/38QJ</t>
  </si>
  <si>
    <t>041/38QL</t>
  </si>
  <si>
    <t>EL8/38VE</t>
  </si>
  <si>
    <t>018/38MD</t>
  </si>
  <si>
    <t>EM7/38VF</t>
  </si>
  <si>
    <t>EN6/38VG</t>
  </si>
  <si>
    <t>840/38Q1</t>
  </si>
  <si>
    <t>2AP/38QR</t>
  </si>
  <si>
    <t>061/38MJ</t>
  </si>
  <si>
    <t>060/38MI</t>
  </si>
  <si>
    <t>014/38PD</t>
  </si>
  <si>
    <t>004/38QD</t>
  </si>
  <si>
    <t>2AZ/38PG</t>
  </si>
  <si>
    <t>841/38NX</t>
  </si>
  <si>
    <t>539/38NV</t>
  </si>
  <si>
    <t>2CE/38ND</t>
  </si>
  <si>
    <t>052/38R1</t>
  </si>
  <si>
    <t>845/38RD</t>
  </si>
  <si>
    <t>074/38MR</t>
  </si>
  <si>
    <t>846/38RE</t>
  </si>
  <si>
    <t>847/38RF</t>
  </si>
  <si>
    <t>HF8/38WG</t>
  </si>
  <si>
    <t>852/38NY</t>
  </si>
  <si>
    <t>2OV/38NO</t>
  </si>
  <si>
    <t>582/38RB</t>
  </si>
  <si>
    <t>019/38Q4</t>
  </si>
  <si>
    <t>030/38Q6</t>
  </si>
  <si>
    <t>848/38RG</t>
  </si>
  <si>
    <t>047/38R0</t>
  </si>
  <si>
    <t>073/38MQ</t>
  </si>
  <si>
    <t>2AQ/38NB</t>
  </si>
  <si>
    <t>48P/FFAF</t>
  </si>
  <si>
    <t>LF2/38BA</t>
  </si>
  <si>
    <t>7BF/38PL</t>
  </si>
  <si>
    <t>2HF/38NI</t>
  </si>
  <si>
    <t>2MF/38NL</t>
  </si>
  <si>
    <t>011/38Q3</t>
  </si>
  <si>
    <t>036/38Q8</t>
  </si>
  <si>
    <t>002/38MA</t>
  </si>
  <si>
    <t>032/38MF</t>
  </si>
  <si>
    <t>007/38MB</t>
  </si>
  <si>
    <t>38BG</t>
  </si>
  <si>
    <t>EC2/38BG</t>
  </si>
  <si>
    <t>38BE</t>
  </si>
  <si>
    <t>LU7/38BE</t>
  </si>
  <si>
    <t>--</t>
  </si>
  <si>
    <t>as-of 10/19/12</t>
  </si>
  <si>
    <t>State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</si>
  <si>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</si>
  <si>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</si>
  <si>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</si>
  <si>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</si>
  <si>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</si>
  <si>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</si>
  <si>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</si>
  <si>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</si>
  <si>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</si>
  <si>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</si>
  <si>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</si>
  <si>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</si>
  <si>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</si>
  <si>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</si>
  <si>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</si>
  <si>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</si>
  <si>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</si>
  <si>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</si>
  <si>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</si>
  <si>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</si>
  <si>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</si>
  <si>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</si>
  <si>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</si>
  <si>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</si>
  <si>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</si>
  <si>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</si>
  <si>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</si>
  <si>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</si>
  <si>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</si>
  <si>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</si>
  <si>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</si>
  <si>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</si>
  <si>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</si>
  <si>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</si>
  <si>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</si>
  <si>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</si>
  <si>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</si>
  <si>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</si>
  <si>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</si>
  <si>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</si>
  <si>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</si>
  <si>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</si>
  <si>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</si>
  <si>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</si>
  <si>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</si>
  <si>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</si>
  <si>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</si>
  <si>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</si>
  <si>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</si>
  <si>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</si>
  <si>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</si>
  <si>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</si>
  <si>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</si>
  <si>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Virgin Islands</t>
  </si>
  <si>
    <t>Short-Term Municipal Income Fund</t>
  </si>
  <si>
    <t>Intermediate- Term Municipal Income Fund</t>
  </si>
  <si>
    <t>Strategic Intermediate Municipal Fund</t>
  </si>
  <si>
    <t>04-2786284</t>
  </si>
  <si>
    <t>46-1588799</t>
  </si>
  <si>
    <t>04-6608976</t>
  </si>
  <si>
    <t>04-6626127</t>
  </si>
  <si>
    <t>04-6626128</t>
  </si>
  <si>
    <t>04-3187549</t>
  </si>
  <si>
    <t>04-3073948</t>
  </si>
  <si>
    <t>04-2794490</t>
  </si>
  <si>
    <t>04-6626129</t>
  </si>
  <si>
    <t>04-3057637</t>
  </si>
  <si>
    <t>46-1611103</t>
  </si>
  <si>
    <t>04-2879681</t>
  </si>
  <si>
    <t>04-6396109</t>
  </si>
  <si>
    <t>04-2883599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</si>
</sst>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[$-409]dddd\,\ mmmm\ d\,\ yyyy"/>
    <numFmt numFmtId="212" formatCode="0.0000%"/>
    <numFmt numFmtId="213" formatCode="[$-409]dddd\,\ mmmm\ d\,\ yy"/>
    <numFmt numFmtId="214" formatCode="0.0%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b/>
      <i/>
      <sz val="10"/>
      <name val="Gotham C2 Text"/>
      <family val="3"/>
    </font>
    <font>
      <vertAlign val="superscript"/>
      <sz val="10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9"/>
      <color indexed="8"/>
      <name val="Gotham C2 Text"/>
      <family val="3"/>
    </font>
    <font>
      <sz val="9"/>
      <color rgb="FF000000"/>
      <name val="Gotham C2 Text"/>
      <family val="3"/>
    </font>
    <font>
      <b/>
      <sz val="10"/>
      <color theme="0"/>
      <name val="Gotham C2 Tex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192" fontId="12" fillId="0" borderId="0" xfId="0" applyNumberFormat="1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203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vertical="top"/>
    </xf>
    <xf numFmtId="192" fontId="12" fillId="0" borderId="0" xfId="0" applyNumberFormat="1" applyFont="1" applyAlignment="1">
      <alignment vertical="top"/>
    </xf>
    <xf numFmtId="196" fontId="12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192" fontId="12" fillId="0" borderId="0" xfId="0" applyNumberFormat="1" applyFont="1" applyBorder="1" applyAlignment="1">
      <alignment vertical="top"/>
    </xf>
    <xf numFmtId="167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right"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81" fontId="0" fillId="20" borderId="0" xfId="0" applyNumberFormat="1" applyFont="1" applyFill="1" applyAlignment="1">
      <alignment horizontal="center"/>
    </xf>
    <xf numFmtId="0" fontId="0" fillId="20" borderId="0" xfId="0" applyNumberFormat="1" applyFont="1" applyFill="1" applyAlignment="1" applyProtection="1">
      <alignment/>
      <protection locked="0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2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177" fontId="7" fillId="24" borderId="0" xfId="0" applyNumberFormat="1" applyFont="1" applyFill="1" applyBorder="1" applyAlignment="1">
      <alignment/>
    </xf>
    <xf numFmtId="192" fontId="13" fillId="25" borderId="18" xfId="0" applyNumberFormat="1" applyFont="1" applyFill="1" applyBorder="1" applyAlignment="1">
      <alignment horizontal="center" wrapText="1"/>
    </xf>
    <xf numFmtId="10" fontId="12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top" wrapText="1"/>
    </xf>
    <xf numFmtId="212" fontId="37" fillId="0" borderId="0" xfId="0" applyNumberFormat="1" applyFont="1" applyAlignment="1" applyProtection="1">
      <alignment horizontal="left"/>
      <protection locked="0"/>
    </xf>
    <xf numFmtId="212" fontId="3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9" fillId="0" borderId="0" xfId="0" applyFont="1" applyAlignment="1" quotePrefix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92" fontId="13" fillId="26" borderId="18" xfId="0" applyNumberFormat="1" applyFont="1" applyFill="1" applyBorder="1" applyAlignment="1">
      <alignment horizontal="center" wrapText="1"/>
    </xf>
    <xf numFmtId="192" fontId="40" fillId="25" borderId="18" xfId="0" applyNumberFormat="1" applyFont="1" applyFill="1" applyBorder="1" applyAlignment="1">
      <alignment horizontal="center" wrapText="1"/>
    </xf>
    <xf numFmtId="177" fontId="35" fillId="0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V559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C1" sqref="C1"/>
    </sheetView>
  </sheetViews>
  <sheetFormatPr defaultColWidth="13.28125" defaultRowHeight="12.75"/>
  <cols>
    <col min="1" max="1" width="8.421875" style="29" hidden="1" customWidth="1"/>
    <col min="2" max="2" width="9.7109375" style="1" hidden="1" customWidth="1"/>
    <col min="3" max="3" width="7.140625" style="9" customWidth="1"/>
    <col min="4" max="4" width="7.710937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1.710937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60" width="13.28125" style="1" customWidth="1"/>
    <col min="61" max="64" width="0" style="1" hidden="1" customWidth="1"/>
    <col min="65" max="65" width="6.7109375" style="1" hidden="1" customWidth="1"/>
    <col min="66" max="66" width="17.28125" style="1" hidden="1" customWidth="1"/>
    <col min="67" max="67" width="15.28125" style="1" hidden="1" customWidth="1"/>
    <col min="68" max="68" width="16.421875" style="96" hidden="1" customWidth="1"/>
    <col min="69" max="69" width="15.28125" style="96" hidden="1" customWidth="1"/>
    <col min="70" max="77" width="0" style="1" hidden="1" customWidth="1"/>
    <col min="78" max="78" width="0" style="106" hidden="1" customWidth="1"/>
    <col min="79" max="79" width="17.7109375" style="108" hidden="1" customWidth="1"/>
    <col min="80" max="80" width="15.421875" style="108" hidden="1" customWidth="1"/>
    <col min="81" max="16384" width="13.28125" style="1" customWidth="1"/>
  </cols>
  <sheetData>
    <row r="1" spans="3:48" ht="15">
      <c r="C1" s="2" t="s">
        <v>266</v>
      </c>
      <c r="D1" s="2"/>
      <c r="H1" s="4"/>
      <c r="I1" s="5"/>
      <c r="J1" s="5"/>
      <c r="P1" s="5"/>
      <c r="AJ1" s="2" t="s">
        <v>220</v>
      </c>
      <c r="AK1" s="22"/>
      <c r="AL1" s="22"/>
      <c r="AM1" s="22"/>
      <c r="AN1" s="22"/>
      <c r="AO1" s="22"/>
      <c r="AP1" s="2" t="s">
        <v>219</v>
      </c>
      <c r="AV1" s="1" t="s">
        <v>222</v>
      </c>
    </row>
    <row r="2" spans="3:49" ht="13.5">
      <c r="C2" s="58" t="s">
        <v>271</v>
      </c>
      <c r="D2" s="23"/>
      <c r="G2" s="123" t="s">
        <v>147</v>
      </c>
      <c r="H2" s="124"/>
      <c r="I2" s="27"/>
      <c r="J2" s="27"/>
      <c r="K2" s="45"/>
      <c r="L2" s="27"/>
      <c r="P2" s="5"/>
      <c r="AJ2" s="9" t="s">
        <v>111</v>
      </c>
      <c r="AK2" s="9" t="s">
        <v>112</v>
      </c>
      <c r="AL2" s="9"/>
      <c r="AM2" s="9" t="s">
        <v>111</v>
      </c>
      <c r="AN2" s="9" t="s">
        <v>112</v>
      </c>
      <c r="AO2" s="9"/>
      <c r="AP2" s="9" t="s">
        <v>111</v>
      </c>
      <c r="AQ2" s="9" t="s">
        <v>112</v>
      </c>
      <c r="AR2" s="9"/>
      <c r="AS2" s="9" t="s">
        <v>111</v>
      </c>
      <c r="AT2" s="9" t="s">
        <v>112</v>
      </c>
      <c r="AV2" s="9" t="s">
        <v>111</v>
      </c>
      <c r="AW2" s="9" t="s">
        <v>112</v>
      </c>
    </row>
    <row r="3" spans="3:49" ht="14.25" customHeight="1" thickBot="1">
      <c r="C3" s="24"/>
      <c r="D3" s="24"/>
      <c r="E3" s="9"/>
      <c r="G3" s="125" t="s">
        <v>347</v>
      </c>
      <c r="H3" s="126"/>
      <c r="I3" s="5"/>
      <c r="J3" s="5"/>
      <c r="P3" s="5"/>
      <c r="AF3" s="62" t="s">
        <v>148</v>
      </c>
      <c r="AJ3" s="21" t="s">
        <v>79</v>
      </c>
      <c r="AK3" s="21" t="s">
        <v>79</v>
      </c>
      <c r="AL3" s="9" t="s">
        <v>191</v>
      </c>
      <c r="AM3" s="21" t="s">
        <v>79</v>
      </c>
      <c r="AN3" s="21" t="s">
        <v>79</v>
      </c>
      <c r="AO3" s="21"/>
      <c r="AP3" s="21" t="s">
        <v>194</v>
      </c>
      <c r="AQ3" s="21" t="s">
        <v>194</v>
      </c>
      <c r="AR3" s="9" t="s">
        <v>191</v>
      </c>
      <c r="AS3" s="21" t="s">
        <v>194</v>
      </c>
      <c r="AT3" s="21" t="s">
        <v>194</v>
      </c>
      <c r="AU3" s="22"/>
      <c r="AV3" s="21" t="s">
        <v>79</v>
      </c>
      <c r="AW3" s="21" t="s">
        <v>79</v>
      </c>
    </row>
    <row r="4" spans="1:49" ht="12.75">
      <c r="A4" s="30" t="s">
        <v>215</v>
      </c>
      <c r="B4" s="63" t="s">
        <v>196</v>
      </c>
      <c r="C4" s="17"/>
      <c r="D4" s="94" t="s">
        <v>150</v>
      </c>
      <c r="E4" s="65"/>
      <c r="F4" s="67"/>
      <c r="G4" s="17" t="s">
        <v>118</v>
      </c>
      <c r="H4" s="17" t="s">
        <v>119</v>
      </c>
      <c r="I4" s="67" t="s">
        <v>120</v>
      </c>
      <c r="J4" s="67" t="s">
        <v>217</v>
      </c>
      <c r="K4" s="17" t="s">
        <v>121</v>
      </c>
      <c r="L4" s="17" t="s">
        <v>121</v>
      </c>
      <c r="M4" s="17" t="s">
        <v>122</v>
      </c>
      <c r="N4" s="17" t="s">
        <v>123</v>
      </c>
      <c r="O4" s="17" t="s">
        <v>123</v>
      </c>
      <c r="P4" s="17" t="s">
        <v>124</v>
      </c>
      <c r="Q4" s="17" t="s">
        <v>125</v>
      </c>
      <c r="R4" s="17" t="s">
        <v>125</v>
      </c>
      <c r="S4" s="17" t="s">
        <v>126</v>
      </c>
      <c r="T4" s="17" t="s">
        <v>127</v>
      </c>
      <c r="U4" s="17" t="s">
        <v>128</v>
      </c>
      <c r="V4" s="17" t="s">
        <v>128</v>
      </c>
      <c r="W4" s="17" t="s">
        <v>129</v>
      </c>
      <c r="X4" s="17" t="s">
        <v>129</v>
      </c>
      <c r="Y4" s="17" t="s">
        <v>129</v>
      </c>
      <c r="Z4" s="17" t="s">
        <v>129</v>
      </c>
      <c r="AA4" s="17" t="s">
        <v>129</v>
      </c>
      <c r="AB4" s="17" t="s">
        <v>129</v>
      </c>
      <c r="AC4" s="17" t="s">
        <v>129</v>
      </c>
      <c r="AD4" s="17" t="s">
        <v>129</v>
      </c>
      <c r="AE4" s="17" t="s">
        <v>129</v>
      </c>
      <c r="AF4" s="69" t="s">
        <v>149</v>
      </c>
      <c r="AJ4" s="9" t="s">
        <v>113</v>
      </c>
      <c r="AK4" s="9" t="s">
        <v>113</v>
      </c>
      <c r="AL4" s="9" t="s">
        <v>192</v>
      </c>
      <c r="AM4" s="9" t="s">
        <v>114</v>
      </c>
      <c r="AN4" s="9" t="s">
        <v>114</v>
      </c>
      <c r="AO4" s="9"/>
      <c r="AP4" s="9" t="s">
        <v>113</v>
      </c>
      <c r="AQ4" s="9" t="s">
        <v>113</v>
      </c>
      <c r="AR4" s="9" t="s">
        <v>192</v>
      </c>
      <c r="AS4" s="9" t="s">
        <v>114</v>
      </c>
      <c r="AT4" s="9" t="s">
        <v>114</v>
      </c>
      <c r="AV4" s="9" t="s">
        <v>221</v>
      </c>
      <c r="AW4" s="9" t="s">
        <v>221</v>
      </c>
    </row>
    <row r="5" spans="1:80" ht="13.5" thickBot="1">
      <c r="A5" s="31" t="s">
        <v>214</v>
      </c>
      <c r="B5" s="64" t="s">
        <v>197</v>
      </c>
      <c r="C5" s="18" t="s">
        <v>130</v>
      </c>
      <c r="D5" s="95" t="s">
        <v>130</v>
      </c>
      <c r="E5" s="66" t="s">
        <v>131</v>
      </c>
      <c r="F5" s="68" t="s">
        <v>132</v>
      </c>
      <c r="G5" s="68" t="s">
        <v>133</v>
      </c>
      <c r="H5" s="68" t="s">
        <v>134</v>
      </c>
      <c r="I5" s="68" t="s">
        <v>135</v>
      </c>
      <c r="J5" s="68" t="s">
        <v>218</v>
      </c>
      <c r="K5" s="68" t="s">
        <v>136</v>
      </c>
      <c r="L5" s="68" t="s">
        <v>137</v>
      </c>
      <c r="M5" s="68" t="s">
        <v>138</v>
      </c>
      <c r="N5" s="68" t="s">
        <v>136</v>
      </c>
      <c r="O5" s="68" t="s">
        <v>137</v>
      </c>
      <c r="P5" s="68" t="s">
        <v>138</v>
      </c>
      <c r="Q5" s="68" t="s">
        <v>136</v>
      </c>
      <c r="R5" s="68" t="s">
        <v>137</v>
      </c>
      <c r="S5" s="68" t="s">
        <v>24</v>
      </c>
      <c r="T5" s="68" t="s">
        <v>25</v>
      </c>
      <c r="U5" s="68" t="s">
        <v>24</v>
      </c>
      <c r="V5" s="68" t="s">
        <v>26</v>
      </c>
      <c r="W5" s="68" t="s">
        <v>27</v>
      </c>
      <c r="X5" s="68" t="s">
        <v>28</v>
      </c>
      <c r="Y5" s="68" t="s">
        <v>29</v>
      </c>
      <c r="Z5" s="68" t="s">
        <v>30</v>
      </c>
      <c r="AA5" s="68" t="s">
        <v>31</v>
      </c>
      <c r="AB5" s="68" t="s">
        <v>32</v>
      </c>
      <c r="AC5" s="68" t="s">
        <v>33</v>
      </c>
      <c r="AD5" s="68" t="s">
        <v>34</v>
      </c>
      <c r="AE5" s="68" t="s">
        <v>35</v>
      </c>
      <c r="AF5" s="70" t="s">
        <v>36</v>
      </c>
      <c r="AG5" s="1" t="s">
        <v>37</v>
      </c>
      <c r="AJ5" s="19" t="s">
        <v>115</v>
      </c>
      <c r="AK5" s="19" t="s">
        <v>115</v>
      </c>
      <c r="AL5" s="9" t="s">
        <v>193</v>
      </c>
      <c r="AM5" s="9" t="s">
        <v>195</v>
      </c>
      <c r="AN5" s="9" t="s">
        <v>195</v>
      </c>
      <c r="AO5" s="9"/>
      <c r="AP5" s="19" t="s">
        <v>115</v>
      </c>
      <c r="AQ5" s="19" t="s">
        <v>115</v>
      </c>
      <c r="AR5" s="9" t="s">
        <v>193</v>
      </c>
      <c r="AS5" s="9" t="s">
        <v>195</v>
      </c>
      <c r="AT5" s="9" t="s">
        <v>195</v>
      </c>
      <c r="AV5" s="19" t="s">
        <v>115</v>
      </c>
      <c r="AW5" s="19" t="s">
        <v>115</v>
      </c>
      <c r="BI5" s="1" t="s">
        <v>37</v>
      </c>
      <c r="CA5" s="108" t="s">
        <v>272</v>
      </c>
      <c r="CB5" s="108" t="s">
        <v>273</v>
      </c>
    </row>
    <row r="6" spans="1:80" s="77" customFormat="1" ht="12">
      <c r="A6" s="72">
        <v>41263</v>
      </c>
      <c r="B6" s="72">
        <v>41267</v>
      </c>
      <c r="C6" s="98" t="s">
        <v>104</v>
      </c>
      <c r="D6" s="46" t="s">
        <v>151</v>
      </c>
      <c r="E6" s="98">
        <v>41213</v>
      </c>
      <c r="F6" s="48" t="s">
        <v>12</v>
      </c>
      <c r="G6" s="50">
        <v>277381087.05999994</v>
      </c>
      <c r="H6" s="50">
        <v>27342578.521</v>
      </c>
      <c r="I6" s="50">
        <v>2055128</v>
      </c>
      <c r="J6" s="50">
        <v>0</v>
      </c>
      <c r="K6" s="51">
        <f aca="true" t="shared" si="0" ref="K6:K27">IF(AG6="y",ROUNDUP(I6/H6,4),ROUNDUP(I6/H6,3))</f>
        <v>0.076</v>
      </c>
      <c r="L6" s="74">
        <f aca="true" t="shared" si="1" ref="L6:L27">ROUND(I6/G6,4)</f>
        <v>0.0074</v>
      </c>
      <c r="M6" s="50">
        <v>0</v>
      </c>
      <c r="N6" s="51">
        <f aca="true" t="shared" si="2" ref="N6:N37">IF($AG6="y",ROUNDUP($M6/$H6,4),ROUNDUP($M6/$H6,3))</f>
        <v>0</v>
      </c>
      <c r="O6" s="74">
        <f aca="true" t="shared" si="3" ref="O6:O27">ROUND(M6/G6,4)</f>
        <v>0</v>
      </c>
      <c r="P6" s="50">
        <v>0</v>
      </c>
      <c r="Q6" s="51">
        <f aca="true" t="shared" si="4" ref="Q6:Q37">IF($AG6="y",ROUNDUP($P6/$H6,4),ROUNDUP($P6/$H6,3))</f>
        <v>0</v>
      </c>
      <c r="R6" s="74">
        <f aca="true" t="shared" si="5" ref="R6:R27">ROUND(P6/G6,4)</f>
        <v>0</v>
      </c>
      <c r="S6" s="53">
        <f aca="true" t="shared" si="6" ref="S6:S27">N6+Q6</f>
        <v>0</v>
      </c>
      <c r="T6" s="74">
        <f aca="true" t="shared" si="7" ref="T6:T27">O6+R6</f>
        <v>0</v>
      </c>
      <c r="U6" s="53">
        <f aca="true" t="shared" si="8" ref="U6:U27">K6+N6+Q6</f>
        <v>0.076</v>
      </c>
      <c r="V6" s="74">
        <f aca="true" t="shared" si="9" ref="V6:V27">(I6+M6+P6)/G6</f>
        <v>0.007409041552841914</v>
      </c>
      <c r="W6" s="54">
        <v>0</v>
      </c>
      <c r="X6" s="54">
        <v>0</v>
      </c>
      <c r="Y6" s="50">
        <v>0</v>
      </c>
      <c r="Z6" s="51">
        <f aca="true" t="shared" si="10" ref="Z6:Z27">IF($AG6="y",ROUNDUP(W6/$H6,4),ROUNDUP(W6/$H6,3))</f>
        <v>0</v>
      </c>
      <c r="AA6" s="74">
        <f aca="true" t="shared" si="11" ref="AA6:AA27">ROUND(W6/G6,4)</f>
        <v>0</v>
      </c>
      <c r="AB6" s="51">
        <f aca="true" t="shared" si="12" ref="AB6:AB27">IF($AG6="y",ROUNDUP(X6/$H6,4),ROUNDUP(X6/$H6,3))</f>
        <v>0</v>
      </c>
      <c r="AC6" s="74">
        <f aca="true" t="shared" si="13" ref="AC6:AC27">ROUND(X6/G6,4)</f>
        <v>0</v>
      </c>
      <c r="AD6" s="51">
        <f aca="true" t="shared" si="14" ref="AD6:AD27">IF($AG6="y",ROUNDUP(Y6/$H6,4),ROUNDUP(Y6/$H6,3))</f>
        <v>0</v>
      </c>
      <c r="AE6" s="74">
        <f aca="true" t="shared" si="15" ref="AE6:AE27">ROUND(Y6/G6,4)</f>
        <v>0</v>
      </c>
      <c r="AF6" s="75">
        <f aca="true" t="shared" si="16" ref="AF6:AF27">+I6+M6+P6</f>
        <v>2055128</v>
      </c>
      <c r="AG6" s="76">
        <f aca="true" t="shared" si="17" ref="AG6:AG27">tef(C6)</f>
        <v>0</v>
      </c>
      <c r="AH6" s="76">
        <f aca="true" t="shared" si="18" ref="AH6:AH27">tef_CE(C6)</f>
        <v>0</v>
      </c>
      <c r="AJ6" s="78">
        <f aca="true" t="shared" si="19" ref="AJ6:AJ27">IF(L6-0.01&lt;0,0,L6-0.01)</f>
        <v>0</v>
      </c>
      <c r="AK6" s="78">
        <f aca="true" t="shared" si="20" ref="AK6:AK27">IF(L6=0,0,(L6+0.01))</f>
        <v>0.0174</v>
      </c>
      <c r="AL6" s="79">
        <f aca="true" t="shared" si="21" ref="AL6:AL27">IF(L6=0,0,($G6*0.01)/$H6)</f>
        <v>0.10144657236586599</v>
      </c>
      <c r="AM6" s="79">
        <f aca="true" t="shared" si="22" ref="AM6:AM27">IF(K6-AL6&lt;0,0,ROUND(K6-AL6,2))</f>
        <v>0</v>
      </c>
      <c r="AN6" s="79">
        <f aca="true" t="shared" si="23" ref="AN6:AN27">ROUND(K6+AL6,2)</f>
        <v>0.18</v>
      </c>
      <c r="AO6" s="79"/>
      <c r="AP6" s="78">
        <f aca="true" t="shared" si="24" ref="AP6:AP27">IF(T6-0.01&lt;0,0,T6-0.01)</f>
        <v>0</v>
      </c>
      <c r="AQ6" s="78">
        <f aca="true" t="shared" si="25" ref="AQ6:AQ27">IF(T6=0,0,(T6+0.01))</f>
        <v>0</v>
      </c>
      <c r="AR6" s="79">
        <f aca="true" t="shared" si="26" ref="AR6:AR27">IF(T6=0,0,(G6*0.01)/H6)</f>
        <v>0</v>
      </c>
      <c r="AS6" s="79">
        <f aca="true" t="shared" si="27" ref="AS6:AS27">IF(S6-AR6&lt;0,0,S6-AR6)</f>
        <v>0</v>
      </c>
      <c r="AT6" s="79">
        <f aca="true" t="shared" si="28" ref="AT6:AT27">S6+AR6</f>
        <v>0</v>
      </c>
      <c r="AV6" s="78">
        <f aca="true" t="shared" si="29" ref="AV6:AV27">AJ6+AP6</f>
        <v>0</v>
      </c>
      <c r="AW6" s="78">
        <f aca="true" t="shared" si="30" ref="AW6:AW27">AK6+AQ6</f>
        <v>0.0174</v>
      </c>
      <c r="AY6" s="79"/>
      <c r="BN6" s="50"/>
      <c r="BO6" s="73"/>
      <c r="BP6" s="97"/>
      <c r="BQ6" s="97"/>
      <c r="BZ6" s="106" t="s">
        <v>275</v>
      </c>
      <c r="CA6" s="109">
        <v>0</v>
      </c>
      <c r="CB6" s="109">
        <v>0</v>
      </c>
    </row>
    <row r="7" spans="1:80" ht="12">
      <c r="A7" s="89">
        <v>41263</v>
      </c>
      <c r="B7" s="89">
        <v>41267</v>
      </c>
      <c r="C7" s="81" t="s">
        <v>105</v>
      </c>
      <c r="D7" s="80" t="s">
        <v>152</v>
      </c>
      <c r="E7" s="81">
        <v>41213</v>
      </c>
      <c r="F7" s="82" t="s">
        <v>66</v>
      </c>
      <c r="G7" s="111">
        <v>971622800.4400002</v>
      </c>
      <c r="H7" s="111">
        <v>91961720.55000001</v>
      </c>
      <c r="I7" s="83">
        <v>13417429</v>
      </c>
      <c r="J7" s="50">
        <v>0</v>
      </c>
      <c r="K7" s="84">
        <f t="shared" si="0"/>
        <v>0.146</v>
      </c>
      <c r="L7" s="85">
        <f t="shared" si="1"/>
        <v>0.0138</v>
      </c>
      <c r="M7" s="83">
        <v>0</v>
      </c>
      <c r="N7" s="84">
        <f t="shared" si="2"/>
        <v>0</v>
      </c>
      <c r="O7" s="85">
        <f t="shared" si="3"/>
        <v>0</v>
      </c>
      <c r="P7" s="83">
        <v>0</v>
      </c>
      <c r="Q7" s="84">
        <f t="shared" si="4"/>
        <v>0</v>
      </c>
      <c r="R7" s="85">
        <f t="shared" si="5"/>
        <v>0</v>
      </c>
      <c r="S7" s="86">
        <f t="shared" si="6"/>
        <v>0</v>
      </c>
      <c r="T7" s="85">
        <f t="shared" si="7"/>
        <v>0</v>
      </c>
      <c r="U7" s="86">
        <f t="shared" si="8"/>
        <v>0.146</v>
      </c>
      <c r="V7" s="85">
        <f t="shared" si="9"/>
        <v>0.013809298211120516</v>
      </c>
      <c r="W7" s="87">
        <v>0</v>
      </c>
      <c r="X7" s="87">
        <v>0</v>
      </c>
      <c r="Y7" s="83">
        <v>0</v>
      </c>
      <c r="Z7" s="84">
        <f t="shared" si="10"/>
        <v>0</v>
      </c>
      <c r="AA7" s="85">
        <f t="shared" si="11"/>
        <v>0</v>
      </c>
      <c r="AB7" s="84">
        <f t="shared" si="12"/>
        <v>0</v>
      </c>
      <c r="AC7" s="85">
        <f t="shared" si="13"/>
        <v>0</v>
      </c>
      <c r="AD7" s="84">
        <f t="shared" si="14"/>
        <v>0</v>
      </c>
      <c r="AE7" s="85">
        <f t="shared" si="15"/>
        <v>0</v>
      </c>
      <c r="AF7" s="88">
        <f t="shared" si="16"/>
        <v>13417429</v>
      </c>
      <c r="AG7" s="90">
        <f t="shared" si="17"/>
        <v>0</v>
      </c>
      <c r="AH7" s="90">
        <f t="shared" si="18"/>
        <v>0</v>
      </c>
      <c r="AI7" s="91"/>
      <c r="AJ7" s="92">
        <f t="shared" si="19"/>
        <v>0.0037999999999999996</v>
      </c>
      <c r="AK7" s="92">
        <f t="shared" si="20"/>
        <v>0.0238</v>
      </c>
      <c r="AL7" s="93">
        <f t="shared" si="21"/>
        <v>0.10565513505282063</v>
      </c>
      <c r="AM7" s="93">
        <f t="shared" si="22"/>
        <v>0.04</v>
      </c>
      <c r="AN7" s="93">
        <f t="shared" si="23"/>
        <v>0.25</v>
      </c>
      <c r="AO7" s="93"/>
      <c r="AP7" s="92">
        <f t="shared" si="24"/>
        <v>0</v>
      </c>
      <c r="AQ7" s="92">
        <f t="shared" si="25"/>
        <v>0</v>
      </c>
      <c r="AR7" s="93">
        <f t="shared" si="26"/>
        <v>0</v>
      </c>
      <c r="AS7" s="93">
        <f t="shared" si="27"/>
        <v>0</v>
      </c>
      <c r="AT7" s="93">
        <f t="shared" si="28"/>
        <v>0</v>
      </c>
      <c r="AU7" s="91"/>
      <c r="AV7" s="92">
        <f t="shared" si="29"/>
        <v>0.0037999999999999996</v>
      </c>
      <c r="AW7" s="92">
        <f t="shared" si="30"/>
        <v>0.0238</v>
      </c>
      <c r="AY7" s="55"/>
      <c r="BN7" s="99"/>
      <c r="BO7" s="100"/>
      <c r="BZ7" s="106" t="s">
        <v>276</v>
      </c>
      <c r="CA7" s="109">
        <v>0</v>
      </c>
      <c r="CB7" s="109">
        <v>0</v>
      </c>
    </row>
    <row r="8" spans="1:80" ht="12">
      <c r="A8" s="72">
        <v>41263</v>
      </c>
      <c r="B8" s="72">
        <v>41267</v>
      </c>
      <c r="C8" s="98" t="s">
        <v>106</v>
      </c>
      <c r="D8" s="46" t="s">
        <v>153</v>
      </c>
      <c r="E8" s="98">
        <v>41213</v>
      </c>
      <c r="F8" s="48" t="s">
        <v>67</v>
      </c>
      <c r="G8" s="50">
        <v>822326398.53</v>
      </c>
      <c r="H8" s="50">
        <v>72768960.585</v>
      </c>
      <c r="I8" s="50">
        <v>3256343</v>
      </c>
      <c r="J8" s="50">
        <v>0</v>
      </c>
      <c r="K8" s="51">
        <f t="shared" si="0"/>
        <v>0.045</v>
      </c>
      <c r="L8" s="74">
        <f t="shared" si="1"/>
        <v>0.004</v>
      </c>
      <c r="M8" s="50">
        <v>0</v>
      </c>
      <c r="N8" s="51">
        <f t="shared" si="2"/>
        <v>0</v>
      </c>
      <c r="O8" s="74">
        <f t="shared" si="3"/>
        <v>0</v>
      </c>
      <c r="P8" s="50">
        <v>0</v>
      </c>
      <c r="Q8" s="51">
        <f t="shared" si="4"/>
        <v>0</v>
      </c>
      <c r="R8" s="74">
        <f t="shared" si="5"/>
        <v>0</v>
      </c>
      <c r="S8" s="53">
        <f t="shared" si="6"/>
        <v>0</v>
      </c>
      <c r="T8" s="74">
        <f t="shared" si="7"/>
        <v>0</v>
      </c>
      <c r="U8" s="53">
        <f t="shared" si="8"/>
        <v>0.045</v>
      </c>
      <c r="V8" s="74">
        <f t="shared" si="9"/>
        <v>0.003959915437253474</v>
      </c>
      <c r="W8" s="54">
        <v>0</v>
      </c>
      <c r="X8" s="54">
        <v>0</v>
      </c>
      <c r="Y8" s="50">
        <v>0</v>
      </c>
      <c r="Z8" s="51">
        <f t="shared" si="10"/>
        <v>0</v>
      </c>
      <c r="AA8" s="74">
        <f t="shared" si="11"/>
        <v>0</v>
      </c>
      <c r="AB8" s="51">
        <f t="shared" si="12"/>
        <v>0</v>
      </c>
      <c r="AC8" s="74">
        <f t="shared" si="13"/>
        <v>0</v>
      </c>
      <c r="AD8" s="51">
        <f t="shared" si="14"/>
        <v>0</v>
      </c>
      <c r="AE8" s="74">
        <f t="shared" si="15"/>
        <v>0</v>
      </c>
      <c r="AF8" s="75">
        <f t="shared" si="16"/>
        <v>3256343</v>
      </c>
      <c r="AG8" s="76">
        <f t="shared" si="17"/>
        <v>0</v>
      </c>
      <c r="AH8" s="76">
        <f t="shared" si="18"/>
        <v>0</v>
      </c>
      <c r="AI8" s="77"/>
      <c r="AJ8" s="78">
        <f t="shared" si="19"/>
        <v>0</v>
      </c>
      <c r="AK8" s="78">
        <f t="shared" si="20"/>
        <v>0.014</v>
      </c>
      <c r="AL8" s="79">
        <f t="shared" si="21"/>
        <v>0.11300510436306929</v>
      </c>
      <c r="AM8" s="79">
        <f t="shared" si="22"/>
        <v>0</v>
      </c>
      <c r="AN8" s="79">
        <f t="shared" si="23"/>
        <v>0.16</v>
      </c>
      <c r="AO8" s="79"/>
      <c r="AP8" s="78">
        <f t="shared" si="24"/>
        <v>0</v>
      </c>
      <c r="AQ8" s="78">
        <f t="shared" si="25"/>
        <v>0</v>
      </c>
      <c r="AR8" s="79">
        <f t="shared" si="26"/>
        <v>0</v>
      </c>
      <c r="AS8" s="79">
        <f t="shared" si="27"/>
        <v>0</v>
      </c>
      <c r="AT8" s="79">
        <f t="shared" si="28"/>
        <v>0</v>
      </c>
      <c r="AU8" s="71"/>
      <c r="AV8" s="78">
        <f t="shared" si="29"/>
        <v>0</v>
      </c>
      <c r="AW8" s="78">
        <f t="shared" si="30"/>
        <v>0.014</v>
      </c>
      <c r="AY8" s="55"/>
      <c r="BN8" s="99"/>
      <c r="BO8" s="100"/>
      <c r="BZ8" s="106" t="s">
        <v>277</v>
      </c>
      <c r="CA8" s="109">
        <v>0</v>
      </c>
      <c r="CB8" s="109">
        <v>0</v>
      </c>
    </row>
    <row r="9" spans="1:80" ht="12">
      <c r="A9" s="89">
        <v>41263</v>
      </c>
      <c r="B9" s="89">
        <v>41267</v>
      </c>
      <c r="C9" s="81" t="s">
        <v>23</v>
      </c>
      <c r="D9" s="80" t="s">
        <v>154</v>
      </c>
      <c r="E9" s="81">
        <v>41213</v>
      </c>
      <c r="F9" s="82" t="s">
        <v>68</v>
      </c>
      <c r="G9" s="111">
        <v>781728884.75</v>
      </c>
      <c r="H9" s="111">
        <v>66526223.442</v>
      </c>
      <c r="I9" s="83">
        <v>244354</v>
      </c>
      <c r="J9" s="50">
        <v>0</v>
      </c>
      <c r="K9" s="84">
        <f t="shared" si="0"/>
        <v>0.004</v>
      </c>
      <c r="L9" s="85">
        <f t="shared" si="1"/>
        <v>0.0003</v>
      </c>
      <c r="M9" s="83">
        <v>0</v>
      </c>
      <c r="N9" s="84">
        <f t="shared" si="2"/>
        <v>0</v>
      </c>
      <c r="O9" s="85">
        <f t="shared" si="3"/>
        <v>0</v>
      </c>
      <c r="P9" s="83">
        <v>0</v>
      </c>
      <c r="Q9" s="84">
        <f t="shared" si="4"/>
        <v>0</v>
      </c>
      <c r="R9" s="85">
        <f t="shared" si="5"/>
        <v>0</v>
      </c>
      <c r="S9" s="86">
        <f t="shared" si="6"/>
        <v>0</v>
      </c>
      <c r="T9" s="85">
        <f t="shared" si="7"/>
        <v>0</v>
      </c>
      <c r="U9" s="86">
        <f t="shared" si="8"/>
        <v>0.004</v>
      </c>
      <c r="V9" s="85">
        <f t="shared" si="9"/>
        <v>0.0003125815161328539</v>
      </c>
      <c r="W9" s="87">
        <v>0</v>
      </c>
      <c r="X9" s="87">
        <v>0</v>
      </c>
      <c r="Y9" s="83">
        <v>0</v>
      </c>
      <c r="Z9" s="84">
        <f t="shared" si="10"/>
        <v>0</v>
      </c>
      <c r="AA9" s="85">
        <f t="shared" si="11"/>
        <v>0</v>
      </c>
      <c r="AB9" s="84">
        <f t="shared" si="12"/>
        <v>0</v>
      </c>
      <c r="AC9" s="85">
        <f t="shared" si="13"/>
        <v>0</v>
      </c>
      <c r="AD9" s="84">
        <f t="shared" si="14"/>
        <v>0</v>
      </c>
      <c r="AE9" s="85">
        <f t="shared" si="15"/>
        <v>0</v>
      </c>
      <c r="AF9" s="88">
        <f t="shared" si="16"/>
        <v>244354</v>
      </c>
      <c r="AG9" s="90">
        <f t="shared" si="17"/>
        <v>0</v>
      </c>
      <c r="AH9" s="90">
        <f t="shared" si="18"/>
        <v>0</v>
      </c>
      <c r="AI9" s="91"/>
      <c r="AJ9" s="92">
        <f t="shared" si="19"/>
        <v>0</v>
      </c>
      <c r="AK9" s="92">
        <f t="shared" si="20"/>
        <v>0.0103</v>
      </c>
      <c r="AL9" s="93">
        <f t="shared" si="21"/>
        <v>0.11750687838631632</v>
      </c>
      <c r="AM9" s="93">
        <f t="shared" si="22"/>
        <v>0</v>
      </c>
      <c r="AN9" s="93">
        <f t="shared" si="23"/>
        <v>0.12</v>
      </c>
      <c r="AO9" s="93"/>
      <c r="AP9" s="92">
        <f t="shared" si="24"/>
        <v>0</v>
      </c>
      <c r="AQ9" s="92">
        <f t="shared" si="25"/>
        <v>0</v>
      </c>
      <c r="AR9" s="93">
        <f t="shared" si="26"/>
        <v>0</v>
      </c>
      <c r="AS9" s="93">
        <f t="shared" si="27"/>
        <v>0</v>
      </c>
      <c r="AT9" s="93">
        <f t="shared" si="28"/>
        <v>0</v>
      </c>
      <c r="AU9" s="91"/>
      <c r="AV9" s="92">
        <f t="shared" si="29"/>
        <v>0</v>
      </c>
      <c r="AW9" s="92">
        <f t="shared" si="30"/>
        <v>0.0103</v>
      </c>
      <c r="AY9" s="55"/>
      <c r="BN9" s="99"/>
      <c r="BO9" s="100"/>
      <c r="BZ9" s="106" t="s">
        <v>278</v>
      </c>
      <c r="CA9" s="109">
        <v>0</v>
      </c>
      <c r="CB9" s="109">
        <v>0</v>
      </c>
    </row>
    <row r="10" spans="1:80" ht="12">
      <c r="A10" s="72">
        <v>41261</v>
      </c>
      <c r="B10" s="72">
        <v>41263</v>
      </c>
      <c r="C10" s="98" t="s">
        <v>38</v>
      </c>
      <c r="D10" s="46" t="s">
        <v>248</v>
      </c>
      <c r="E10" s="98">
        <v>41182</v>
      </c>
      <c r="F10" s="48" t="s">
        <v>82</v>
      </c>
      <c r="G10" s="50">
        <v>727843793.78</v>
      </c>
      <c r="H10" s="50">
        <v>79321586.598</v>
      </c>
      <c r="I10" s="50">
        <v>0</v>
      </c>
      <c r="J10" s="50">
        <v>0</v>
      </c>
      <c r="K10" s="51">
        <f t="shared" si="0"/>
        <v>0</v>
      </c>
      <c r="L10" s="74">
        <f t="shared" si="1"/>
        <v>0</v>
      </c>
      <c r="M10" s="50">
        <v>0</v>
      </c>
      <c r="N10" s="51">
        <f t="shared" si="2"/>
        <v>0</v>
      </c>
      <c r="O10" s="74">
        <f t="shared" si="3"/>
        <v>0</v>
      </c>
      <c r="P10" s="50">
        <v>0</v>
      </c>
      <c r="Q10" s="51">
        <f t="shared" si="4"/>
        <v>0</v>
      </c>
      <c r="R10" s="74">
        <f t="shared" si="5"/>
        <v>0</v>
      </c>
      <c r="S10" s="53">
        <f t="shared" si="6"/>
        <v>0</v>
      </c>
      <c r="T10" s="74">
        <f t="shared" si="7"/>
        <v>0</v>
      </c>
      <c r="U10" s="53">
        <f t="shared" si="8"/>
        <v>0</v>
      </c>
      <c r="V10" s="74">
        <f t="shared" si="9"/>
        <v>0</v>
      </c>
      <c r="W10" s="54">
        <v>0</v>
      </c>
      <c r="X10" s="54">
        <v>0</v>
      </c>
      <c r="Y10" s="50">
        <v>0</v>
      </c>
      <c r="Z10" s="51">
        <f t="shared" si="10"/>
        <v>0</v>
      </c>
      <c r="AA10" s="74">
        <f t="shared" si="11"/>
        <v>0</v>
      </c>
      <c r="AB10" s="51">
        <f t="shared" si="12"/>
        <v>0</v>
      </c>
      <c r="AC10" s="74">
        <f t="shared" si="13"/>
        <v>0</v>
      </c>
      <c r="AD10" s="51">
        <f t="shared" si="14"/>
        <v>0</v>
      </c>
      <c r="AE10" s="74">
        <f t="shared" si="15"/>
        <v>0</v>
      </c>
      <c r="AF10" s="75">
        <f t="shared" si="16"/>
        <v>0</v>
      </c>
      <c r="AG10" s="76">
        <f t="shared" si="17"/>
        <v>0</v>
      </c>
      <c r="AH10" s="76">
        <f t="shared" si="18"/>
        <v>0</v>
      </c>
      <c r="AI10" s="77"/>
      <c r="AJ10" s="78">
        <f t="shared" si="19"/>
        <v>0</v>
      </c>
      <c r="AK10" s="78">
        <f t="shared" si="20"/>
        <v>0</v>
      </c>
      <c r="AL10" s="79">
        <f t="shared" si="21"/>
        <v>0</v>
      </c>
      <c r="AM10" s="79">
        <f t="shared" si="22"/>
        <v>0</v>
      </c>
      <c r="AN10" s="79">
        <f t="shared" si="23"/>
        <v>0</v>
      </c>
      <c r="AO10" s="79"/>
      <c r="AP10" s="78">
        <f t="shared" si="24"/>
        <v>0</v>
      </c>
      <c r="AQ10" s="78">
        <f t="shared" si="25"/>
        <v>0</v>
      </c>
      <c r="AR10" s="79">
        <f t="shared" si="26"/>
        <v>0</v>
      </c>
      <c r="AS10" s="79">
        <f t="shared" si="27"/>
        <v>0</v>
      </c>
      <c r="AT10" s="79">
        <f t="shared" si="28"/>
        <v>0</v>
      </c>
      <c r="AU10" s="71"/>
      <c r="AV10" s="78">
        <f t="shared" si="29"/>
        <v>0</v>
      </c>
      <c r="AW10" s="78">
        <f t="shared" si="30"/>
        <v>0</v>
      </c>
      <c r="AY10" s="55"/>
      <c r="BN10" s="99"/>
      <c r="BO10" s="100"/>
      <c r="BZ10" s="106" t="s">
        <v>279</v>
      </c>
      <c r="CA10" s="109">
        <v>0</v>
      </c>
      <c r="CB10" s="109">
        <v>0</v>
      </c>
    </row>
    <row r="11" spans="1:80" ht="12">
      <c r="A11" s="89">
        <v>41270</v>
      </c>
      <c r="B11" s="89">
        <v>41274</v>
      </c>
      <c r="C11" s="81" t="s">
        <v>230</v>
      </c>
      <c r="D11" s="80" t="s">
        <v>155</v>
      </c>
      <c r="E11" s="81">
        <v>41121</v>
      </c>
      <c r="F11" s="82" t="s">
        <v>244</v>
      </c>
      <c r="G11" s="111">
        <v>497387992.80999994</v>
      </c>
      <c r="H11" s="111">
        <v>31607082.803</v>
      </c>
      <c r="I11" s="83">
        <v>0</v>
      </c>
      <c r="J11" s="50">
        <v>0</v>
      </c>
      <c r="K11" s="84">
        <f t="shared" si="0"/>
        <v>0</v>
      </c>
      <c r="L11" s="85">
        <f t="shared" si="1"/>
        <v>0</v>
      </c>
      <c r="M11" s="83">
        <v>0</v>
      </c>
      <c r="N11" s="84">
        <f t="shared" si="2"/>
        <v>0</v>
      </c>
      <c r="O11" s="85">
        <f t="shared" si="3"/>
        <v>0</v>
      </c>
      <c r="P11" s="83">
        <v>0</v>
      </c>
      <c r="Q11" s="84">
        <f t="shared" si="4"/>
        <v>0</v>
      </c>
      <c r="R11" s="85">
        <f t="shared" si="5"/>
        <v>0</v>
      </c>
      <c r="S11" s="86">
        <f t="shared" si="6"/>
        <v>0</v>
      </c>
      <c r="T11" s="85">
        <f t="shared" si="7"/>
        <v>0</v>
      </c>
      <c r="U11" s="86">
        <f t="shared" si="8"/>
        <v>0</v>
      </c>
      <c r="V11" s="85">
        <f t="shared" si="9"/>
        <v>0</v>
      </c>
      <c r="W11" s="87">
        <v>0</v>
      </c>
      <c r="X11" s="87">
        <v>0</v>
      </c>
      <c r="Y11" s="83">
        <v>0</v>
      </c>
      <c r="Z11" s="84">
        <f t="shared" si="10"/>
        <v>0</v>
      </c>
      <c r="AA11" s="85">
        <f t="shared" si="11"/>
        <v>0</v>
      </c>
      <c r="AB11" s="84">
        <f t="shared" si="12"/>
        <v>0</v>
      </c>
      <c r="AC11" s="85">
        <f t="shared" si="13"/>
        <v>0</v>
      </c>
      <c r="AD11" s="84">
        <f t="shared" si="14"/>
        <v>0</v>
      </c>
      <c r="AE11" s="85">
        <f t="shared" si="15"/>
        <v>0</v>
      </c>
      <c r="AF11" s="88">
        <f t="shared" si="16"/>
        <v>0</v>
      </c>
      <c r="AG11" s="90" t="str">
        <f t="shared" si="17"/>
        <v>Y</v>
      </c>
      <c r="AH11" s="90">
        <f t="shared" si="18"/>
        <v>0</v>
      </c>
      <c r="AI11" s="91"/>
      <c r="AJ11" s="92">
        <f t="shared" si="19"/>
        <v>0</v>
      </c>
      <c r="AK11" s="92">
        <f t="shared" si="20"/>
        <v>0</v>
      </c>
      <c r="AL11" s="93">
        <f t="shared" si="21"/>
        <v>0</v>
      </c>
      <c r="AM11" s="93">
        <f t="shared" si="22"/>
        <v>0</v>
      </c>
      <c r="AN11" s="93">
        <f t="shared" si="23"/>
        <v>0</v>
      </c>
      <c r="AO11" s="93"/>
      <c r="AP11" s="92">
        <f t="shared" si="24"/>
        <v>0</v>
      </c>
      <c r="AQ11" s="92">
        <f t="shared" si="25"/>
        <v>0</v>
      </c>
      <c r="AR11" s="93">
        <f t="shared" si="26"/>
        <v>0</v>
      </c>
      <c r="AS11" s="93">
        <f t="shared" si="27"/>
        <v>0</v>
      </c>
      <c r="AT11" s="93">
        <f t="shared" si="28"/>
        <v>0</v>
      </c>
      <c r="AU11" s="91"/>
      <c r="AV11" s="92">
        <f t="shared" si="29"/>
        <v>0</v>
      </c>
      <c r="AW11" s="92">
        <f t="shared" si="30"/>
        <v>0</v>
      </c>
      <c r="AY11" s="55"/>
      <c r="BI11" s="1" t="s">
        <v>21</v>
      </c>
      <c r="BN11" s="99"/>
      <c r="BO11" s="100"/>
      <c r="BZ11" s="106" t="s">
        <v>280</v>
      </c>
      <c r="CA11" s="109">
        <v>-4911572</v>
      </c>
      <c r="CB11" s="109" t="s">
        <v>346</v>
      </c>
    </row>
    <row r="12" spans="1:80" ht="12">
      <c r="A12" s="72">
        <v>41270</v>
      </c>
      <c r="B12" s="72">
        <v>41274</v>
      </c>
      <c r="C12" s="98" t="s">
        <v>146</v>
      </c>
      <c r="D12" s="46" t="s">
        <v>156</v>
      </c>
      <c r="E12" s="98">
        <v>41060</v>
      </c>
      <c r="F12" s="48" t="s">
        <v>95</v>
      </c>
      <c r="G12" s="50">
        <v>64157306.75000001</v>
      </c>
      <c r="H12" s="50">
        <v>6718214.793</v>
      </c>
      <c r="I12" s="50">
        <v>0</v>
      </c>
      <c r="J12" s="50">
        <v>0</v>
      </c>
      <c r="K12" s="51">
        <f t="shared" si="0"/>
        <v>0</v>
      </c>
      <c r="L12" s="74">
        <f t="shared" si="1"/>
        <v>0</v>
      </c>
      <c r="M12" s="50">
        <v>0</v>
      </c>
      <c r="N12" s="51">
        <f t="shared" si="2"/>
        <v>0</v>
      </c>
      <c r="O12" s="74">
        <f t="shared" si="3"/>
        <v>0</v>
      </c>
      <c r="P12" s="50">
        <v>0</v>
      </c>
      <c r="Q12" s="51">
        <f t="shared" si="4"/>
        <v>0</v>
      </c>
      <c r="R12" s="74">
        <f t="shared" si="5"/>
        <v>0</v>
      </c>
      <c r="S12" s="53">
        <f t="shared" si="6"/>
        <v>0</v>
      </c>
      <c r="T12" s="74">
        <f t="shared" si="7"/>
        <v>0</v>
      </c>
      <c r="U12" s="53">
        <f t="shared" si="8"/>
        <v>0</v>
      </c>
      <c r="V12" s="74">
        <f t="shared" si="9"/>
        <v>0</v>
      </c>
      <c r="W12" s="54">
        <v>0</v>
      </c>
      <c r="X12" s="54">
        <v>0</v>
      </c>
      <c r="Y12" s="50">
        <v>0</v>
      </c>
      <c r="Z12" s="51">
        <f t="shared" si="10"/>
        <v>0</v>
      </c>
      <c r="AA12" s="74">
        <f t="shared" si="11"/>
        <v>0</v>
      </c>
      <c r="AB12" s="51">
        <f t="shared" si="12"/>
        <v>0</v>
      </c>
      <c r="AC12" s="74">
        <f t="shared" si="13"/>
        <v>0</v>
      </c>
      <c r="AD12" s="51">
        <f t="shared" si="14"/>
        <v>0</v>
      </c>
      <c r="AE12" s="74">
        <f t="shared" si="15"/>
        <v>0</v>
      </c>
      <c r="AF12" s="75">
        <f t="shared" si="16"/>
        <v>0</v>
      </c>
      <c r="AG12" s="76" t="str">
        <f t="shared" si="17"/>
        <v>Y</v>
      </c>
      <c r="AH12" s="76">
        <f t="shared" si="18"/>
        <v>0</v>
      </c>
      <c r="AI12" s="77"/>
      <c r="AJ12" s="78">
        <f t="shared" si="19"/>
        <v>0</v>
      </c>
      <c r="AK12" s="78">
        <f t="shared" si="20"/>
        <v>0</v>
      </c>
      <c r="AL12" s="79">
        <f t="shared" si="21"/>
        <v>0</v>
      </c>
      <c r="AM12" s="79">
        <f t="shared" si="22"/>
        <v>0</v>
      </c>
      <c r="AN12" s="79">
        <f t="shared" si="23"/>
        <v>0</v>
      </c>
      <c r="AO12" s="79"/>
      <c r="AP12" s="78">
        <f t="shared" si="24"/>
        <v>0</v>
      </c>
      <c r="AQ12" s="78">
        <f t="shared" si="25"/>
        <v>0</v>
      </c>
      <c r="AR12" s="79">
        <f t="shared" si="26"/>
        <v>0</v>
      </c>
      <c r="AS12" s="79">
        <f t="shared" si="27"/>
        <v>0</v>
      </c>
      <c r="AT12" s="79">
        <f t="shared" si="28"/>
        <v>0</v>
      </c>
      <c r="AU12" s="71"/>
      <c r="AV12" s="78">
        <f t="shared" si="29"/>
        <v>0</v>
      </c>
      <c r="AW12" s="78">
        <f t="shared" si="30"/>
        <v>0</v>
      </c>
      <c r="AY12" s="55"/>
      <c r="BI12" s="1" t="s">
        <v>21</v>
      </c>
      <c r="BN12" s="99"/>
      <c r="BO12" s="100"/>
      <c r="BZ12" s="106" t="s">
        <v>281</v>
      </c>
      <c r="CA12" s="109">
        <v>-1105467</v>
      </c>
      <c r="CB12" s="109">
        <v>-88231</v>
      </c>
    </row>
    <row r="13" spans="1:80" ht="12">
      <c r="A13" s="89">
        <v>41264</v>
      </c>
      <c r="B13" s="89">
        <v>41269</v>
      </c>
      <c r="C13" s="81" t="s">
        <v>103</v>
      </c>
      <c r="D13" s="80" t="s">
        <v>157</v>
      </c>
      <c r="E13" s="81">
        <v>41029</v>
      </c>
      <c r="F13" s="82" t="s">
        <v>69</v>
      </c>
      <c r="G13" s="111">
        <v>7827950.509999999</v>
      </c>
      <c r="H13" s="111">
        <v>842998.1909999999</v>
      </c>
      <c r="I13" s="83">
        <v>0</v>
      </c>
      <c r="J13" s="50">
        <v>0</v>
      </c>
      <c r="K13" s="84">
        <f t="shared" si="0"/>
        <v>0</v>
      </c>
      <c r="L13" s="85">
        <f t="shared" si="1"/>
        <v>0</v>
      </c>
      <c r="M13" s="83">
        <v>0</v>
      </c>
      <c r="N13" s="84">
        <f t="shared" si="2"/>
        <v>0</v>
      </c>
      <c r="O13" s="85">
        <f t="shared" si="3"/>
        <v>0</v>
      </c>
      <c r="P13" s="83">
        <v>0</v>
      </c>
      <c r="Q13" s="84">
        <f t="shared" si="4"/>
        <v>0</v>
      </c>
      <c r="R13" s="85">
        <f t="shared" si="5"/>
        <v>0</v>
      </c>
      <c r="S13" s="86">
        <f t="shared" si="6"/>
        <v>0</v>
      </c>
      <c r="T13" s="85">
        <f t="shared" si="7"/>
        <v>0</v>
      </c>
      <c r="U13" s="86">
        <f t="shared" si="8"/>
        <v>0</v>
      </c>
      <c r="V13" s="85">
        <f t="shared" si="9"/>
        <v>0</v>
      </c>
      <c r="W13" s="87">
        <v>0</v>
      </c>
      <c r="X13" s="87">
        <v>0</v>
      </c>
      <c r="Y13" s="83">
        <v>0</v>
      </c>
      <c r="Z13" s="84">
        <f t="shared" si="10"/>
        <v>0</v>
      </c>
      <c r="AA13" s="85">
        <f t="shared" si="11"/>
        <v>0</v>
      </c>
      <c r="AB13" s="84">
        <f t="shared" si="12"/>
        <v>0</v>
      </c>
      <c r="AC13" s="85">
        <f t="shared" si="13"/>
        <v>0</v>
      </c>
      <c r="AD13" s="84">
        <f t="shared" si="14"/>
        <v>0</v>
      </c>
      <c r="AE13" s="85">
        <f t="shared" si="15"/>
        <v>0</v>
      </c>
      <c r="AF13" s="88">
        <f t="shared" si="16"/>
        <v>0</v>
      </c>
      <c r="AG13" s="90">
        <f t="shared" si="17"/>
        <v>0</v>
      </c>
      <c r="AH13" s="90">
        <f t="shared" si="18"/>
        <v>0</v>
      </c>
      <c r="AI13" s="91"/>
      <c r="AJ13" s="92">
        <f t="shared" si="19"/>
        <v>0</v>
      </c>
      <c r="AK13" s="92">
        <f t="shared" si="20"/>
        <v>0</v>
      </c>
      <c r="AL13" s="93">
        <f t="shared" si="21"/>
        <v>0</v>
      </c>
      <c r="AM13" s="93">
        <f t="shared" si="22"/>
        <v>0</v>
      </c>
      <c r="AN13" s="93">
        <f t="shared" si="23"/>
        <v>0</v>
      </c>
      <c r="AO13" s="93"/>
      <c r="AP13" s="92">
        <f t="shared" si="24"/>
        <v>0</v>
      </c>
      <c r="AQ13" s="92">
        <f t="shared" si="25"/>
        <v>0</v>
      </c>
      <c r="AR13" s="93">
        <f t="shared" si="26"/>
        <v>0</v>
      </c>
      <c r="AS13" s="93">
        <f t="shared" si="27"/>
        <v>0</v>
      </c>
      <c r="AT13" s="93">
        <f t="shared" si="28"/>
        <v>0</v>
      </c>
      <c r="AU13" s="91"/>
      <c r="AV13" s="92">
        <f t="shared" si="29"/>
        <v>0</v>
      </c>
      <c r="AW13" s="92">
        <f t="shared" si="30"/>
        <v>0</v>
      </c>
      <c r="AY13" s="55"/>
      <c r="BN13" s="99"/>
      <c r="BO13" s="100"/>
      <c r="BZ13" s="106" t="s">
        <v>282</v>
      </c>
      <c r="CA13" s="109">
        <v>0</v>
      </c>
      <c r="CB13" s="109" t="s">
        <v>346</v>
      </c>
    </row>
    <row r="14" spans="1:80" ht="12">
      <c r="A14" s="72">
        <v>41270</v>
      </c>
      <c r="B14" s="72">
        <v>41274</v>
      </c>
      <c r="C14" s="98" t="s">
        <v>41</v>
      </c>
      <c r="D14" s="46" t="s">
        <v>158</v>
      </c>
      <c r="E14" s="98">
        <v>41182</v>
      </c>
      <c r="F14" s="48" t="s">
        <v>238</v>
      </c>
      <c r="G14" s="50">
        <v>1713303012.66</v>
      </c>
      <c r="H14" s="50">
        <v>205134965.783</v>
      </c>
      <c r="I14" s="50">
        <v>352349</v>
      </c>
      <c r="J14" s="50">
        <v>0</v>
      </c>
      <c r="K14" s="51">
        <f t="shared" si="0"/>
        <v>0.0018</v>
      </c>
      <c r="L14" s="74">
        <f t="shared" si="1"/>
        <v>0.0002</v>
      </c>
      <c r="M14" s="50">
        <v>0</v>
      </c>
      <c r="N14" s="51">
        <f t="shared" si="2"/>
        <v>0</v>
      </c>
      <c r="O14" s="74">
        <f t="shared" si="3"/>
        <v>0</v>
      </c>
      <c r="P14" s="50">
        <v>0</v>
      </c>
      <c r="Q14" s="51">
        <f t="shared" si="4"/>
        <v>0</v>
      </c>
      <c r="R14" s="74">
        <f t="shared" si="5"/>
        <v>0</v>
      </c>
      <c r="S14" s="53">
        <f t="shared" si="6"/>
        <v>0</v>
      </c>
      <c r="T14" s="74">
        <f t="shared" si="7"/>
        <v>0</v>
      </c>
      <c r="U14" s="53">
        <f t="shared" si="8"/>
        <v>0.0018</v>
      </c>
      <c r="V14" s="74">
        <f t="shared" si="9"/>
        <v>0.00020565480676588445</v>
      </c>
      <c r="W14" s="54">
        <v>352349</v>
      </c>
      <c r="X14" s="54">
        <v>0</v>
      </c>
      <c r="Y14" s="50">
        <v>0</v>
      </c>
      <c r="Z14" s="51">
        <f t="shared" si="10"/>
        <v>0.0018</v>
      </c>
      <c r="AA14" s="74">
        <f t="shared" si="11"/>
        <v>0.0002</v>
      </c>
      <c r="AB14" s="51">
        <f t="shared" si="12"/>
        <v>0</v>
      </c>
      <c r="AC14" s="74">
        <f t="shared" si="13"/>
        <v>0</v>
      </c>
      <c r="AD14" s="51">
        <f t="shared" si="14"/>
        <v>0</v>
      </c>
      <c r="AE14" s="74">
        <f t="shared" si="15"/>
        <v>0</v>
      </c>
      <c r="AF14" s="75">
        <f t="shared" si="16"/>
        <v>352349</v>
      </c>
      <c r="AG14" s="90" t="str">
        <f t="shared" si="17"/>
        <v>Y</v>
      </c>
      <c r="AH14" s="90">
        <f t="shared" si="18"/>
        <v>0</v>
      </c>
      <c r="AI14" s="91"/>
      <c r="AJ14" s="92">
        <f t="shared" si="19"/>
        <v>0</v>
      </c>
      <c r="AK14" s="92">
        <f t="shared" si="20"/>
        <v>0.0102</v>
      </c>
      <c r="AL14" s="93">
        <f t="shared" si="21"/>
        <v>0.08352076917361816</v>
      </c>
      <c r="AM14" s="93">
        <f t="shared" si="22"/>
        <v>0</v>
      </c>
      <c r="AN14" s="93">
        <f t="shared" si="23"/>
        <v>0.09</v>
      </c>
      <c r="AO14" s="93"/>
      <c r="AP14" s="92">
        <f t="shared" si="24"/>
        <v>0</v>
      </c>
      <c r="AQ14" s="92">
        <f t="shared" si="25"/>
        <v>0</v>
      </c>
      <c r="AR14" s="93">
        <f t="shared" si="26"/>
        <v>0</v>
      </c>
      <c r="AS14" s="93">
        <f t="shared" si="27"/>
        <v>0</v>
      </c>
      <c r="AT14" s="93">
        <f t="shared" si="28"/>
        <v>0</v>
      </c>
      <c r="AU14" s="91"/>
      <c r="AV14" s="92">
        <f t="shared" si="29"/>
        <v>0</v>
      </c>
      <c r="AW14" s="92">
        <f t="shared" si="30"/>
        <v>0.0102</v>
      </c>
      <c r="AY14" s="55"/>
      <c r="BI14" s="1" t="s">
        <v>21</v>
      </c>
      <c r="BN14" s="99"/>
      <c r="BO14" s="100"/>
      <c r="BZ14" s="106" t="s">
        <v>283</v>
      </c>
      <c r="CA14" s="109">
        <v>0</v>
      </c>
      <c r="CB14" s="109">
        <v>0</v>
      </c>
    </row>
    <row r="15" spans="1:80" ht="12">
      <c r="A15" s="89">
        <v>41249</v>
      </c>
      <c r="B15" s="89">
        <v>41253</v>
      </c>
      <c r="C15" s="81" t="s">
        <v>42</v>
      </c>
      <c r="D15" s="80" t="s">
        <v>159</v>
      </c>
      <c r="E15" s="81">
        <v>41029</v>
      </c>
      <c r="F15" s="82" t="s">
        <v>13</v>
      </c>
      <c r="G15" s="111">
        <v>345253795.54</v>
      </c>
      <c r="H15" s="111">
        <v>28314459.102</v>
      </c>
      <c r="I15" s="83">
        <v>125784</v>
      </c>
      <c r="J15" s="50">
        <v>0</v>
      </c>
      <c r="K15" s="84">
        <f t="shared" si="0"/>
        <v>0.005</v>
      </c>
      <c r="L15" s="85">
        <f t="shared" si="1"/>
        <v>0.0004</v>
      </c>
      <c r="M15" s="83">
        <v>0</v>
      </c>
      <c r="N15" s="84">
        <f t="shared" si="2"/>
        <v>0</v>
      </c>
      <c r="O15" s="85">
        <f t="shared" si="3"/>
        <v>0</v>
      </c>
      <c r="P15" s="83">
        <v>0</v>
      </c>
      <c r="Q15" s="84">
        <f t="shared" si="4"/>
        <v>0</v>
      </c>
      <c r="R15" s="85">
        <f t="shared" si="5"/>
        <v>0</v>
      </c>
      <c r="S15" s="86">
        <f t="shared" si="6"/>
        <v>0</v>
      </c>
      <c r="T15" s="85">
        <f t="shared" si="7"/>
        <v>0</v>
      </c>
      <c r="U15" s="86">
        <f t="shared" si="8"/>
        <v>0.005</v>
      </c>
      <c r="V15" s="85">
        <f t="shared" si="9"/>
        <v>0.0003643232938345121</v>
      </c>
      <c r="W15" s="87">
        <v>125784</v>
      </c>
      <c r="X15" s="87">
        <v>0</v>
      </c>
      <c r="Y15" s="83">
        <v>0</v>
      </c>
      <c r="Z15" s="84">
        <f t="shared" si="10"/>
        <v>0.005</v>
      </c>
      <c r="AA15" s="85">
        <f t="shared" si="11"/>
        <v>0.0004</v>
      </c>
      <c r="AB15" s="84">
        <f t="shared" si="12"/>
        <v>0</v>
      </c>
      <c r="AC15" s="85">
        <f t="shared" si="13"/>
        <v>0</v>
      </c>
      <c r="AD15" s="84">
        <f t="shared" si="14"/>
        <v>0</v>
      </c>
      <c r="AE15" s="85">
        <f t="shared" si="15"/>
        <v>0</v>
      </c>
      <c r="AF15" s="88">
        <f t="shared" si="16"/>
        <v>125784</v>
      </c>
      <c r="AG15" s="76">
        <f t="shared" si="17"/>
        <v>0</v>
      </c>
      <c r="AH15" s="76">
        <f t="shared" si="18"/>
        <v>0</v>
      </c>
      <c r="AI15" s="77"/>
      <c r="AJ15" s="78">
        <f t="shared" si="19"/>
        <v>0</v>
      </c>
      <c r="AK15" s="78">
        <f t="shared" si="20"/>
        <v>0.0104</v>
      </c>
      <c r="AL15" s="79">
        <f t="shared" si="21"/>
        <v>0.12193550803716852</v>
      </c>
      <c r="AM15" s="79">
        <f t="shared" si="22"/>
        <v>0</v>
      </c>
      <c r="AN15" s="79">
        <f t="shared" si="23"/>
        <v>0.13</v>
      </c>
      <c r="AO15" s="79"/>
      <c r="AP15" s="78">
        <f t="shared" si="24"/>
        <v>0</v>
      </c>
      <c r="AQ15" s="78">
        <f t="shared" si="25"/>
        <v>0</v>
      </c>
      <c r="AR15" s="79">
        <f t="shared" si="26"/>
        <v>0</v>
      </c>
      <c r="AS15" s="79">
        <f t="shared" si="27"/>
        <v>0</v>
      </c>
      <c r="AT15" s="79">
        <f t="shared" si="28"/>
        <v>0</v>
      </c>
      <c r="AU15" s="71"/>
      <c r="AV15" s="78">
        <f t="shared" si="29"/>
        <v>0</v>
      </c>
      <c r="AW15" s="78">
        <f t="shared" si="30"/>
        <v>0.0104</v>
      </c>
      <c r="AY15" s="55"/>
      <c r="BN15" s="99"/>
      <c r="BO15" s="100"/>
      <c r="BZ15" s="106" t="s">
        <v>284</v>
      </c>
      <c r="CA15" s="109">
        <v>-85129573</v>
      </c>
      <c r="CB15" s="109" t="s">
        <v>346</v>
      </c>
    </row>
    <row r="16" spans="1:80" ht="12">
      <c r="A16" s="72">
        <v>41249</v>
      </c>
      <c r="B16" s="72">
        <v>41253</v>
      </c>
      <c r="C16" s="98" t="s">
        <v>107</v>
      </c>
      <c r="D16" s="46" t="s">
        <v>160</v>
      </c>
      <c r="E16" s="98">
        <v>41029</v>
      </c>
      <c r="F16" s="48" t="s">
        <v>108</v>
      </c>
      <c r="G16" s="50">
        <v>1584300294.56</v>
      </c>
      <c r="H16" s="50">
        <v>58168370.31</v>
      </c>
      <c r="I16" s="50">
        <v>3180638</v>
      </c>
      <c r="J16" s="50">
        <v>0</v>
      </c>
      <c r="K16" s="51">
        <f t="shared" si="0"/>
        <v>0.055</v>
      </c>
      <c r="L16" s="74">
        <f t="shared" si="1"/>
        <v>0.002</v>
      </c>
      <c r="M16" s="50">
        <v>31062396</v>
      </c>
      <c r="N16" s="51">
        <f t="shared" si="2"/>
        <v>0.535</v>
      </c>
      <c r="O16" s="74">
        <f t="shared" si="3"/>
        <v>0.0196</v>
      </c>
      <c r="P16" s="50">
        <v>5181977</v>
      </c>
      <c r="Q16" s="51">
        <f t="shared" si="4"/>
        <v>0.09</v>
      </c>
      <c r="R16" s="74">
        <f t="shared" si="5"/>
        <v>0.0033</v>
      </c>
      <c r="S16" s="53">
        <f t="shared" si="6"/>
        <v>0.625</v>
      </c>
      <c r="T16" s="74">
        <f t="shared" si="7"/>
        <v>0.0229</v>
      </c>
      <c r="U16" s="53">
        <f t="shared" si="8"/>
        <v>0.68</v>
      </c>
      <c r="V16" s="74">
        <f t="shared" si="9"/>
        <v>0.024884809486795757</v>
      </c>
      <c r="W16" s="54">
        <v>257334</v>
      </c>
      <c r="X16" s="54">
        <v>24038604</v>
      </c>
      <c r="Y16" s="50">
        <v>3098696</v>
      </c>
      <c r="Z16" s="51">
        <f t="shared" si="10"/>
        <v>0.005</v>
      </c>
      <c r="AA16" s="74">
        <f t="shared" si="11"/>
        <v>0.0002</v>
      </c>
      <c r="AB16" s="51">
        <f t="shared" si="12"/>
        <v>0.414</v>
      </c>
      <c r="AC16" s="74">
        <f t="shared" si="13"/>
        <v>0.0152</v>
      </c>
      <c r="AD16" s="51">
        <f t="shared" si="14"/>
        <v>0.054</v>
      </c>
      <c r="AE16" s="74">
        <f t="shared" si="15"/>
        <v>0.002</v>
      </c>
      <c r="AF16" s="75">
        <f t="shared" si="16"/>
        <v>39425011</v>
      </c>
      <c r="AG16" s="90">
        <f t="shared" si="17"/>
        <v>0</v>
      </c>
      <c r="AH16" s="90">
        <f t="shared" si="18"/>
        <v>0</v>
      </c>
      <c r="AI16" s="91"/>
      <c r="AJ16" s="92">
        <f t="shared" si="19"/>
        <v>0</v>
      </c>
      <c r="AK16" s="92">
        <f t="shared" si="20"/>
        <v>0.012</v>
      </c>
      <c r="AL16" s="93">
        <f t="shared" si="21"/>
        <v>0.2723645661923651</v>
      </c>
      <c r="AM16" s="93">
        <f t="shared" si="22"/>
        <v>0</v>
      </c>
      <c r="AN16" s="93">
        <f t="shared" si="23"/>
        <v>0.33</v>
      </c>
      <c r="AO16" s="93"/>
      <c r="AP16" s="92">
        <f t="shared" si="24"/>
        <v>0.0129</v>
      </c>
      <c r="AQ16" s="92">
        <f t="shared" si="25"/>
        <v>0.0329</v>
      </c>
      <c r="AR16" s="93">
        <f t="shared" si="26"/>
        <v>0.2723645661923651</v>
      </c>
      <c r="AS16" s="93">
        <f t="shared" si="27"/>
        <v>0.3526354338076349</v>
      </c>
      <c r="AT16" s="93">
        <f t="shared" si="28"/>
        <v>0.897364566192365</v>
      </c>
      <c r="AU16" s="91"/>
      <c r="AV16" s="92">
        <f t="shared" si="29"/>
        <v>0.0129</v>
      </c>
      <c r="AW16" s="92">
        <f t="shared" si="30"/>
        <v>0.044899999999999995</v>
      </c>
      <c r="AY16" s="55"/>
      <c r="BN16" s="99"/>
      <c r="BO16" s="100"/>
      <c r="BZ16" s="106" t="s">
        <v>285</v>
      </c>
      <c r="CA16" s="109">
        <v>0</v>
      </c>
      <c r="CB16" s="109" t="s">
        <v>346</v>
      </c>
    </row>
    <row r="17" spans="1:80" ht="12">
      <c r="A17" s="89">
        <v>41269</v>
      </c>
      <c r="B17" s="89">
        <v>41271</v>
      </c>
      <c r="C17" s="81" t="s">
        <v>43</v>
      </c>
      <c r="D17" s="80" t="s">
        <v>161</v>
      </c>
      <c r="E17" s="81">
        <v>41213</v>
      </c>
      <c r="F17" s="82" t="s">
        <v>202</v>
      </c>
      <c r="G17" s="111">
        <v>637890990.14</v>
      </c>
      <c r="H17" s="111">
        <v>31552945.316000003</v>
      </c>
      <c r="I17" s="83">
        <v>0</v>
      </c>
      <c r="J17" s="50">
        <v>0</v>
      </c>
      <c r="K17" s="84">
        <f t="shared" si="0"/>
        <v>0</v>
      </c>
      <c r="L17" s="85">
        <f t="shared" si="1"/>
        <v>0</v>
      </c>
      <c r="M17" s="83">
        <v>0</v>
      </c>
      <c r="N17" s="84">
        <f t="shared" si="2"/>
        <v>0</v>
      </c>
      <c r="O17" s="85">
        <f t="shared" si="3"/>
        <v>0</v>
      </c>
      <c r="P17" s="83">
        <v>0</v>
      </c>
      <c r="Q17" s="84">
        <f t="shared" si="4"/>
        <v>0</v>
      </c>
      <c r="R17" s="85">
        <f t="shared" si="5"/>
        <v>0</v>
      </c>
      <c r="S17" s="86">
        <f t="shared" si="6"/>
        <v>0</v>
      </c>
      <c r="T17" s="85">
        <f t="shared" si="7"/>
        <v>0</v>
      </c>
      <c r="U17" s="86">
        <f t="shared" si="8"/>
        <v>0</v>
      </c>
      <c r="V17" s="85">
        <f t="shared" si="9"/>
        <v>0</v>
      </c>
      <c r="W17" s="87">
        <v>0</v>
      </c>
      <c r="X17" s="87">
        <v>0</v>
      </c>
      <c r="Y17" s="83">
        <v>0</v>
      </c>
      <c r="Z17" s="84">
        <f t="shared" si="10"/>
        <v>0</v>
      </c>
      <c r="AA17" s="85">
        <f t="shared" si="11"/>
        <v>0</v>
      </c>
      <c r="AB17" s="84">
        <f t="shared" si="12"/>
        <v>0</v>
      </c>
      <c r="AC17" s="85">
        <f t="shared" si="13"/>
        <v>0</v>
      </c>
      <c r="AD17" s="84">
        <f t="shared" si="14"/>
        <v>0</v>
      </c>
      <c r="AE17" s="85">
        <f t="shared" si="15"/>
        <v>0</v>
      </c>
      <c r="AF17" s="88">
        <f t="shared" si="16"/>
        <v>0</v>
      </c>
      <c r="AG17" s="76">
        <f t="shared" si="17"/>
        <v>0</v>
      </c>
      <c r="AH17" s="76">
        <f t="shared" si="18"/>
        <v>0</v>
      </c>
      <c r="AI17" s="77"/>
      <c r="AJ17" s="78">
        <f t="shared" si="19"/>
        <v>0</v>
      </c>
      <c r="AK17" s="78">
        <f t="shared" si="20"/>
        <v>0</v>
      </c>
      <c r="AL17" s="79">
        <f t="shared" si="21"/>
        <v>0</v>
      </c>
      <c r="AM17" s="79">
        <f t="shared" si="22"/>
        <v>0</v>
      </c>
      <c r="AN17" s="79">
        <f t="shared" si="23"/>
        <v>0</v>
      </c>
      <c r="AO17" s="79"/>
      <c r="AP17" s="78">
        <f t="shared" si="24"/>
        <v>0</v>
      </c>
      <c r="AQ17" s="78">
        <f t="shared" si="25"/>
        <v>0</v>
      </c>
      <c r="AR17" s="79">
        <f t="shared" si="26"/>
        <v>0</v>
      </c>
      <c r="AS17" s="79">
        <f t="shared" si="27"/>
        <v>0</v>
      </c>
      <c r="AT17" s="79">
        <f t="shared" si="28"/>
        <v>0</v>
      </c>
      <c r="AU17" s="71"/>
      <c r="AV17" s="78">
        <f t="shared" si="29"/>
        <v>0</v>
      </c>
      <c r="AW17" s="78">
        <f t="shared" si="30"/>
        <v>0</v>
      </c>
      <c r="AY17" s="55"/>
      <c r="BN17" s="99"/>
      <c r="BO17" s="100"/>
      <c r="BZ17" s="106" t="s">
        <v>286</v>
      </c>
      <c r="CA17" s="109">
        <v>0</v>
      </c>
      <c r="CB17" s="109">
        <v>0</v>
      </c>
    </row>
    <row r="18" spans="1:80" ht="12">
      <c r="A18" s="72">
        <v>41257</v>
      </c>
      <c r="B18" s="72">
        <v>41263</v>
      </c>
      <c r="C18" s="98" t="s">
        <v>44</v>
      </c>
      <c r="D18" s="46" t="s">
        <v>252</v>
      </c>
      <c r="E18" s="98">
        <v>41182</v>
      </c>
      <c r="F18" s="48" t="s">
        <v>80</v>
      </c>
      <c r="G18" s="50">
        <v>3344892175.4</v>
      </c>
      <c r="H18" s="50">
        <v>438161288.58500004</v>
      </c>
      <c r="I18" s="50">
        <v>0</v>
      </c>
      <c r="J18" s="50">
        <v>0</v>
      </c>
      <c r="K18" s="51">
        <f t="shared" si="0"/>
        <v>0</v>
      </c>
      <c r="L18" s="74">
        <f t="shared" si="1"/>
        <v>0</v>
      </c>
      <c r="M18" s="50">
        <v>0</v>
      </c>
      <c r="N18" s="51">
        <f t="shared" si="2"/>
        <v>0</v>
      </c>
      <c r="O18" s="74">
        <f t="shared" si="3"/>
        <v>0</v>
      </c>
      <c r="P18" s="50">
        <v>0</v>
      </c>
      <c r="Q18" s="51">
        <f t="shared" si="4"/>
        <v>0</v>
      </c>
      <c r="R18" s="74">
        <f t="shared" si="5"/>
        <v>0</v>
      </c>
      <c r="S18" s="53">
        <f t="shared" si="6"/>
        <v>0</v>
      </c>
      <c r="T18" s="74">
        <f t="shared" si="7"/>
        <v>0</v>
      </c>
      <c r="U18" s="53">
        <f t="shared" si="8"/>
        <v>0</v>
      </c>
      <c r="V18" s="74">
        <f t="shared" si="9"/>
        <v>0</v>
      </c>
      <c r="W18" s="54">
        <v>0</v>
      </c>
      <c r="X18" s="54">
        <v>0</v>
      </c>
      <c r="Y18" s="50">
        <v>0</v>
      </c>
      <c r="Z18" s="51">
        <f t="shared" si="10"/>
        <v>0</v>
      </c>
      <c r="AA18" s="74">
        <f t="shared" si="11"/>
        <v>0</v>
      </c>
      <c r="AB18" s="51">
        <f t="shared" si="12"/>
        <v>0</v>
      </c>
      <c r="AC18" s="74">
        <f t="shared" si="13"/>
        <v>0</v>
      </c>
      <c r="AD18" s="51">
        <f t="shared" si="14"/>
        <v>0</v>
      </c>
      <c r="AE18" s="74">
        <f t="shared" si="15"/>
        <v>0</v>
      </c>
      <c r="AF18" s="75">
        <f t="shared" si="16"/>
        <v>0</v>
      </c>
      <c r="AG18" s="90">
        <f t="shared" si="17"/>
        <v>0</v>
      </c>
      <c r="AH18" s="90">
        <f t="shared" si="18"/>
        <v>0</v>
      </c>
      <c r="AI18" s="91"/>
      <c r="AJ18" s="92">
        <f t="shared" si="19"/>
        <v>0</v>
      </c>
      <c r="AK18" s="92">
        <f t="shared" si="20"/>
        <v>0</v>
      </c>
      <c r="AL18" s="93">
        <f t="shared" si="21"/>
        <v>0</v>
      </c>
      <c r="AM18" s="93">
        <f t="shared" si="22"/>
        <v>0</v>
      </c>
      <c r="AN18" s="93">
        <f t="shared" si="23"/>
        <v>0</v>
      </c>
      <c r="AO18" s="93"/>
      <c r="AP18" s="92">
        <f t="shared" si="24"/>
        <v>0</v>
      </c>
      <c r="AQ18" s="92">
        <f t="shared" si="25"/>
        <v>0</v>
      </c>
      <c r="AR18" s="93">
        <f t="shared" si="26"/>
        <v>0</v>
      </c>
      <c r="AS18" s="93">
        <f t="shared" si="27"/>
        <v>0</v>
      </c>
      <c r="AT18" s="93">
        <f t="shared" si="28"/>
        <v>0</v>
      </c>
      <c r="AU18" s="91"/>
      <c r="AV18" s="92">
        <f t="shared" si="29"/>
        <v>0</v>
      </c>
      <c r="AW18" s="92">
        <f t="shared" si="30"/>
        <v>0</v>
      </c>
      <c r="AY18" s="55"/>
      <c r="BN18" s="99"/>
      <c r="BO18" s="100"/>
      <c r="BZ18" s="106" t="s">
        <v>287</v>
      </c>
      <c r="CA18" s="109">
        <v>0</v>
      </c>
      <c r="CB18" s="109">
        <v>0</v>
      </c>
    </row>
    <row r="19" spans="1:80" ht="12">
      <c r="A19" s="89">
        <v>41261</v>
      </c>
      <c r="B19" s="89">
        <v>41263</v>
      </c>
      <c r="C19" s="81" t="s">
        <v>140</v>
      </c>
      <c r="D19" s="80" t="s">
        <v>254</v>
      </c>
      <c r="E19" s="81">
        <v>41182</v>
      </c>
      <c r="F19" s="82" t="s">
        <v>267</v>
      </c>
      <c r="G19" s="111">
        <v>1292131160.9799998</v>
      </c>
      <c r="H19" s="111">
        <v>109085390.93300003</v>
      </c>
      <c r="I19" s="83">
        <v>0</v>
      </c>
      <c r="J19" s="50">
        <v>0</v>
      </c>
      <c r="K19" s="84">
        <f>IF(AG19="y",ROUNDUP(I19/H19,4),ROUNDUP(I19/H19,3))</f>
        <v>0</v>
      </c>
      <c r="L19" s="85">
        <f>ROUND(I19/G19,4)</f>
        <v>0</v>
      </c>
      <c r="M19" s="83">
        <v>0</v>
      </c>
      <c r="N19" s="84">
        <f t="shared" si="2"/>
        <v>0</v>
      </c>
      <c r="O19" s="85">
        <f>ROUND(M19/G19,4)</f>
        <v>0</v>
      </c>
      <c r="P19" s="83">
        <v>0</v>
      </c>
      <c r="Q19" s="84">
        <f t="shared" si="4"/>
        <v>0</v>
      </c>
      <c r="R19" s="85">
        <f>ROUND(P19/G19,4)</f>
        <v>0</v>
      </c>
      <c r="S19" s="86">
        <f aca="true" t="shared" si="31" ref="S19:T22">N19+Q19</f>
        <v>0</v>
      </c>
      <c r="T19" s="85">
        <f t="shared" si="31"/>
        <v>0</v>
      </c>
      <c r="U19" s="86">
        <f>K19+N19+Q19</f>
        <v>0</v>
      </c>
      <c r="V19" s="85">
        <f>(I19+M19+P19)/G19</f>
        <v>0</v>
      </c>
      <c r="W19" s="87">
        <v>0</v>
      </c>
      <c r="X19" s="87">
        <v>0</v>
      </c>
      <c r="Y19" s="83">
        <v>0</v>
      </c>
      <c r="Z19" s="84">
        <f>IF($AG19="y",ROUNDUP(W19/$H19,4),ROUNDUP(W19/$H19,3))</f>
        <v>0</v>
      </c>
      <c r="AA19" s="85">
        <f>ROUND(W19/G19,4)</f>
        <v>0</v>
      </c>
      <c r="AB19" s="84">
        <f>IF($AG19="y",ROUNDUP(X19/$H19,4),ROUNDUP(X19/$H19,3))</f>
        <v>0</v>
      </c>
      <c r="AC19" s="85">
        <f>ROUND(X19/G19,4)</f>
        <v>0</v>
      </c>
      <c r="AD19" s="84">
        <f>IF($AG19="y",ROUNDUP(Y19/$H19,4),ROUNDUP(Y19/$H19,3))</f>
        <v>0</v>
      </c>
      <c r="AE19" s="85">
        <f>ROUND(Y19/G19,4)</f>
        <v>0</v>
      </c>
      <c r="AF19" s="88">
        <f>+I19+M19+P19</f>
        <v>0</v>
      </c>
      <c r="AG19" s="76">
        <f>tef(C19)</f>
        <v>0</v>
      </c>
      <c r="AH19" s="76">
        <f>tef_CE(C19)</f>
        <v>0</v>
      </c>
      <c r="AI19" s="77"/>
      <c r="AJ19" s="78">
        <f>IF(L19-0.01&lt;0,0,L19-0.01)</f>
        <v>0</v>
      </c>
      <c r="AK19" s="78">
        <f>IF(L19=0,0,(L19+0.01))</f>
        <v>0</v>
      </c>
      <c r="AL19" s="79">
        <f>IF(L19=0,0,($G19*0.01)/$H19)</f>
        <v>0</v>
      </c>
      <c r="AM19" s="79">
        <f>IF(K19-AL19&lt;0,0,ROUND(K19-AL19,2))</f>
        <v>0</v>
      </c>
      <c r="AN19" s="79">
        <f>ROUND(K19+AL19,2)</f>
        <v>0</v>
      </c>
      <c r="AO19" s="79"/>
      <c r="AP19" s="78">
        <f>IF(T19-0.01&lt;0,0,T19-0.01)</f>
        <v>0</v>
      </c>
      <c r="AQ19" s="78">
        <f>IF(T19=0,0,(T19+0.01))</f>
        <v>0</v>
      </c>
      <c r="AR19" s="79">
        <f>IF(T19=0,0,(G19*0.01)/H19)</f>
        <v>0</v>
      </c>
      <c r="AS19" s="79">
        <f>IF(S19-AR19&lt;0,0,S19-AR19)</f>
        <v>0</v>
      </c>
      <c r="AT19" s="79">
        <f>S19+AR19</f>
        <v>0</v>
      </c>
      <c r="AU19" s="71"/>
      <c r="AV19" s="78">
        <f aca="true" t="shared" si="32" ref="AV19:AW22">AJ19+AP19</f>
        <v>0</v>
      </c>
      <c r="AW19" s="78">
        <f t="shared" si="32"/>
        <v>0</v>
      </c>
      <c r="AY19" s="55"/>
      <c r="BN19" s="99"/>
      <c r="BO19" s="100"/>
      <c r="BZ19" s="106" t="s">
        <v>288</v>
      </c>
      <c r="CA19" s="109">
        <v>0</v>
      </c>
      <c r="CB19" s="109">
        <v>0</v>
      </c>
    </row>
    <row r="20" spans="1:80" ht="12">
      <c r="A20" s="72">
        <v>41261</v>
      </c>
      <c r="B20" s="72">
        <v>41263</v>
      </c>
      <c r="C20" s="98" t="s">
        <v>39</v>
      </c>
      <c r="D20" s="46" t="s">
        <v>255</v>
      </c>
      <c r="E20" s="98">
        <v>41182</v>
      </c>
      <c r="F20" s="48" t="s">
        <v>268</v>
      </c>
      <c r="G20" s="50">
        <v>554023777.85</v>
      </c>
      <c r="H20" s="50">
        <v>56197538.908</v>
      </c>
      <c r="I20" s="50">
        <v>0</v>
      </c>
      <c r="J20" s="50">
        <v>0</v>
      </c>
      <c r="K20" s="51">
        <f>IF(AG20="y",ROUNDUP(I20/H20,4),ROUNDUP(I20/H20,3))</f>
        <v>0</v>
      </c>
      <c r="L20" s="74">
        <f>ROUND(I20/G20,4)</f>
        <v>0</v>
      </c>
      <c r="M20" s="50">
        <v>0</v>
      </c>
      <c r="N20" s="51">
        <f t="shared" si="2"/>
        <v>0</v>
      </c>
      <c r="O20" s="74">
        <f>ROUND(M20/G20,4)</f>
        <v>0</v>
      </c>
      <c r="P20" s="50">
        <v>0</v>
      </c>
      <c r="Q20" s="51">
        <f t="shared" si="4"/>
        <v>0</v>
      </c>
      <c r="R20" s="74">
        <f>ROUND(P20/G20,4)</f>
        <v>0</v>
      </c>
      <c r="S20" s="53">
        <f t="shared" si="31"/>
        <v>0</v>
      </c>
      <c r="T20" s="74">
        <f t="shared" si="31"/>
        <v>0</v>
      </c>
      <c r="U20" s="53">
        <f>K20+N20+Q20</f>
        <v>0</v>
      </c>
      <c r="V20" s="74">
        <f>(I20+M20+P20)/G20</f>
        <v>0</v>
      </c>
      <c r="W20" s="54">
        <v>0</v>
      </c>
      <c r="X20" s="54">
        <v>0</v>
      </c>
      <c r="Y20" s="50">
        <v>0</v>
      </c>
      <c r="Z20" s="51">
        <f>IF($AG20="y",ROUNDUP(W20/$H20,4),ROUNDUP(W20/$H20,3))</f>
        <v>0</v>
      </c>
      <c r="AA20" s="74">
        <f>ROUND(W20/G20,4)</f>
        <v>0</v>
      </c>
      <c r="AB20" s="51">
        <f>IF($AG20="y",ROUNDUP(X20/$H20,4),ROUNDUP(X20/$H20,3))</f>
        <v>0</v>
      </c>
      <c r="AC20" s="74">
        <f>ROUND(X20/G20,4)</f>
        <v>0</v>
      </c>
      <c r="AD20" s="51">
        <f>IF($AG20="y",ROUNDUP(Y20/$H20,4),ROUNDUP(Y20/$H20,3))</f>
        <v>0</v>
      </c>
      <c r="AE20" s="74">
        <f>ROUND(Y20/G20,4)</f>
        <v>0</v>
      </c>
      <c r="AF20" s="75">
        <f>+I20+M20+P20</f>
        <v>0</v>
      </c>
      <c r="AG20" s="90">
        <f>tef(C20)</f>
        <v>0</v>
      </c>
      <c r="AH20" s="90">
        <f>tef_CE(C20)</f>
        <v>0</v>
      </c>
      <c r="AI20" s="91"/>
      <c r="AJ20" s="92">
        <f>IF(L20-0.01&lt;0,0,L20-0.01)</f>
        <v>0</v>
      </c>
      <c r="AK20" s="92">
        <f>IF(L20=0,0,(L20+0.01))</f>
        <v>0</v>
      </c>
      <c r="AL20" s="93">
        <f>IF(L20=0,0,($G20*0.01)/$H20)</f>
        <v>0</v>
      </c>
      <c r="AM20" s="93">
        <f>IF(K20-AL20&lt;0,0,ROUND(K20-AL20,2))</f>
        <v>0</v>
      </c>
      <c r="AN20" s="93">
        <f>ROUND(K20+AL20,2)</f>
        <v>0</v>
      </c>
      <c r="AO20" s="93"/>
      <c r="AP20" s="92">
        <f>IF(T20-0.01&lt;0,0,T20-0.01)</f>
        <v>0</v>
      </c>
      <c r="AQ20" s="92">
        <f>IF(T20=0,0,(T20+0.01))</f>
        <v>0</v>
      </c>
      <c r="AR20" s="93">
        <f>IF(T20=0,0,(G20*0.01)/H20)</f>
        <v>0</v>
      </c>
      <c r="AS20" s="93">
        <f>IF(S20-AR20&lt;0,0,S20-AR20)</f>
        <v>0</v>
      </c>
      <c r="AT20" s="93">
        <f>S20+AR20</f>
        <v>0</v>
      </c>
      <c r="AU20" s="91"/>
      <c r="AV20" s="92">
        <f t="shared" si="32"/>
        <v>0</v>
      </c>
      <c r="AW20" s="92">
        <f t="shared" si="32"/>
        <v>0</v>
      </c>
      <c r="AY20" s="55"/>
      <c r="BN20" s="99"/>
      <c r="BO20" s="100"/>
      <c r="BZ20" s="106" t="s">
        <v>289</v>
      </c>
      <c r="CA20" s="109">
        <v>0</v>
      </c>
      <c r="CB20" s="109">
        <v>0</v>
      </c>
    </row>
    <row r="21" spans="1:80" ht="12">
      <c r="A21" s="89">
        <v>41261</v>
      </c>
      <c r="B21" s="89">
        <v>41263</v>
      </c>
      <c r="C21" s="81" t="s">
        <v>40</v>
      </c>
      <c r="D21" s="80" t="s">
        <v>253</v>
      </c>
      <c r="E21" s="81">
        <v>41182</v>
      </c>
      <c r="F21" s="82" t="s">
        <v>269</v>
      </c>
      <c r="G21" s="111">
        <v>1562681020.2800002</v>
      </c>
      <c r="H21" s="111">
        <v>116797021.33</v>
      </c>
      <c r="I21" s="83">
        <v>4784159</v>
      </c>
      <c r="J21" s="50">
        <v>0</v>
      </c>
      <c r="K21" s="84">
        <f>IF(AG21="y",ROUNDUP(I21/H21,4),ROUNDUP(I21/H21,3))</f>
        <v>0.041</v>
      </c>
      <c r="L21" s="85">
        <f>ROUND(I21/G21,4)</f>
        <v>0.0031</v>
      </c>
      <c r="M21" s="83">
        <v>0</v>
      </c>
      <c r="N21" s="84">
        <f t="shared" si="2"/>
        <v>0</v>
      </c>
      <c r="O21" s="85">
        <f>ROUND(M21/G21,4)</f>
        <v>0</v>
      </c>
      <c r="P21" s="83">
        <v>0</v>
      </c>
      <c r="Q21" s="84">
        <f t="shared" si="4"/>
        <v>0</v>
      </c>
      <c r="R21" s="85">
        <f>ROUND(P21/G21,4)</f>
        <v>0</v>
      </c>
      <c r="S21" s="86">
        <f t="shared" si="31"/>
        <v>0</v>
      </c>
      <c r="T21" s="85">
        <f t="shared" si="31"/>
        <v>0</v>
      </c>
      <c r="U21" s="86">
        <f>K21+N21+Q21</f>
        <v>0.041</v>
      </c>
      <c r="V21" s="85">
        <f>(I21+M21+P21)/G21</f>
        <v>0.003061507075284486</v>
      </c>
      <c r="W21" s="87">
        <v>4784159</v>
      </c>
      <c r="X21" s="87">
        <v>0</v>
      </c>
      <c r="Y21" s="83">
        <v>0</v>
      </c>
      <c r="Z21" s="84">
        <f>IF($AG21="y",ROUNDUP(W21/$H21,4),ROUNDUP(W21/$H21,3))</f>
        <v>0.041</v>
      </c>
      <c r="AA21" s="85">
        <f>ROUND(W21/G21,4)</f>
        <v>0.0031</v>
      </c>
      <c r="AB21" s="84">
        <f>IF($AG21="y",ROUNDUP(X21/$H21,4),ROUNDUP(X21/$H21,3))</f>
        <v>0</v>
      </c>
      <c r="AC21" s="85">
        <f>ROUND(X21/G21,4)</f>
        <v>0</v>
      </c>
      <c r="AD21" s="84">
        <f>IF($AG21="y",ROUNDUP(Y21/$H21,4),ROUNDUP(Y21/$H21,3))</f>
        <v>0</v>
      </c>
      <c r="AE21" s="85">
        <f>ROUND(Y21/G21,4)</f>
        <v>0</v>
      </c>
      <c r="AF21" s="88">
        <f>+I21+M21+P21</f>
        <v>4784159</v>
      </c>
      <c r="AG21" s="76">
        <f>tef(C21)</f>
        <v>0</v>
      </c>
      <c r="AH21" s="76">
        <f>tef_CE(C21)</f>
        <v>0</v>
      </c>
      <c r="AI21" s="77"/>
      <c r="AJ21" s="78">
        <f>IF(L21-0.01&lt;0,0,L21-0.01)</f>
        <v>0</v>
      </c>
      <c r="AK21" s="78">
        <f>IF(L21=0,0,(L21+0.01))</f>
        <v>0.0131</v>
      </c>
      <c r="AL21" s="79">
        <f>IF(L21=0,0,($G21*0.01)/$H21)</f>
        <v>0.13379459531461668</v>
      </c>
      <c r="AM21" s="79">
        <f>IF(K21-AL21&lt;0,0,ROUND(K21-AL21,2))</f>
        <v>0</v>
      </c>
      <c r="AN21" s="79">
        <f>ROUND(K21+AL21,2)</f>
        <v>0.17</v>
      </c>
      <c r="AO21" s="79"/>
      <c r="AP21" s="78">
        <f>IF(T21-0.01&lt;0,0,T21-0.01)</f>
        <v>0</v>
      </c>
      <c r="AQ21" s="78">
        <f>IF(T21=0,0,(T21+0.01))</f>
        <v>0</v>
      </c>
      <c r="AR21" s="79">
        <f>IF(T21=0,0,(G21*0.01)/H21)</f>
        <v>0</v>
      </c>
      <c r="AS21" s="79">
        <f>IF(S21-AR21&lt;0,0,S21-AR21)</f>
        <v>0</v>
      </c>
      <c r="AT21" s="79">
        <f>S21+AR21</f>
        <v>0</v>
      </c>
      <c r="AU21" s="71"/>
      <c r="AV21" s="78">
        <f t="shared" si="32"/>
        <v>0</v>
      </c>
      <c r="AW21" s="78">
        <f t="shared" si="32"/>
        <v>0.0131</v>
      </c>
      <c r="AY21" s="55"/>
      <c r="BN21" s="99"/>
      <c r="BO21" s="100"/>
      <c r="BZ21" s="106" t="s">
        <v>290</v>
      </c>
      <c r="CA21" s="109">
        <v>0</v>
      </c>
      <c r="CB21" s="109">
        <v>0</v>
      </c>
    </row>
    <row r="22" spans="1:80" ht="12">
      <c r="A22" s="72">
        <v>41261</v>
      </c>
      <c r="B22" s="72">
        <v>41263</v>
      </c>
      <c r="C22" s="98" t="s">
        <v>270</v>
      </c>
      <c r="D22" s="46" t="s">
        <v>342</v>
      </c>
      <c r="E22" s="98">
        <v>41060</v>
      </c>
      <c r="F22" s="48" t="s">
        <v>262</v>
      </c>
      <c r="G22" s="50">
        <v>166337489.67</v>
      </c>
      <c r="H22" s="50">
        <v>15052638.563000001</v>
      </c>
      <c r="I22" s="50">
        <v>0</v>
      </c>
      <c r="J22" s="50">
        <v>0</v>
      </c>
      <c r="K22" s="51">
        <f>IF(AG22="y",ROUNDUP(I22/H22,4),ROUNDUP(I22/H22,3))</f>
        <v>0</v>
      </c>
      <c r="L22" s="74">
        <f>ROUND(I22/G22,4)</f>
        <v>0</v>
      </c>
      <c r="M22" s="50">
        <v>973694</v>
      </c>
      <c r="N22" s="51">
        <f t="shared" si="2"/>
        <v>0.065</v>
      </c>
      <c r="O22" s="74">
        <f>ROUND(M22/G22,4)</f>
        <v>0.0059</v>
      </c>
      <c r="P22" s="50">
        <v>627264</v>
      </c>
      <c r="Q22" s="51">
        <f t="shared" si="4"/>
        <v>0.042</v>
      </c>
      <c r="R22" s="74">
        <f>ROUND(P22/G22,4)</f>
        <v>0.0038</v>
      </c>
      <c r="S22" s="53">
        <f t="shared" si="31"/>
        <v>0.10700000000000001</v>
      </c>
      <c r="T22" s="74">
        <f t="shared" si="31"/>
        <v>0.0097</v>
      </c>
      <c r="U22" s="53">
        <f>K22+N22+Q22</f>
        <v>0.10700000000000001</v>
      </c>
      <c r="V22" s="74">
        <f>(I22+M22+P22)/G22</f>
        <v>0.009624757492590336</v>
      </c>
      <c r="W22" s="54">
        <v>0</v>
      </c>
      <c r="X22" s="54">
        <v>973694</v>
      </c>
      <c r="Y22" s="50">
        <v>627264</v>
      </c>
      <c r="Z22" s="51">
        <f>IF($AG22="y",ROUNDUP(W22/$H22,4),ROUNDUP(W22/$H22,3))</f>
        <v>0</v>
      </c>
      <c r="AA22" s="74">
        <f>ROUND(W22/G22,4)</f>
        <v>0</v>
      </c>
      <c r="AB22" s="51">
        <f>IF($AG22="y",ROUNDUP(X22/$H22,4),ROUNDUP(X22/$H22,3))</f>
        <v>0.065</v>
      </c>
      <c r="AC22" s="74">
        <f>ROUND(X22/G22,4)</f>
        <v>0.0059</v>
      </c>
      <c r="AD22" s="51">
        <f>IF($AG22="y",ROUNDUP(Y22/$H22,4),ROUNDUP(Y22/$H22,3))</f>
        <v>0.042</v>
      </c>
      <c r="AE22" s="74">
        <f>ROUND(Y22/G22,4)</f>
        <v>0.0038</v>
      </c>
      <c r="AF22" s="75">
        <f>+I22+M22+P22</f>
        <v>1600958</v>
      </c>
      <c r="AG22" s="76">
        <f>tef(C22)</f>
        <v>0</v>
      </c>
      <c r="AH22" s="76">
        <f>tef_CE(C22)</f>
        <v>0</v>
      </c>
      <c r="AI22" s="77"/>
      <c r="AJ22" s="78">
        <f>IF(L22-0.01&lt;0,0,L22-0.01)</f>
        <v>0</v>
      </c>
      <c r="AK22" s="78">
        <f>IF(L22=0,0,(L22+0.01))</f>
        <v>0</v>
      </c>
      <c r="AL22" s="79">
        <f>IF(L22=0,0,($G22*0.01)/$H22)</f>
        <v>0</v>
      </c>
      <c r="AM22" s="79">
        <f>IF(K22-AL22&lt;0,0,ROUND(K22-AL22,2))</f>
        <v>0</v>
      </c>
      <c r="AN22" s="79">
        <f>ROUND(K22+AL22,2)</f>
        <v>0</v>
      </c>
      <c r="AO22" s="79"/>
      <c r="AP22" s="78">
        <f>IF(T22-0.01&lt;0,0,T22-0.01)</f>
        <v>0</v>
      </c>
      <c r="AQ22" s="78">
        <f>IF(T22=0,0,(T22+0.01))</f>
        <v>0.019700000000000002</v>
      </c>
      <c r="AR22" s="79">
        <f>IF(T22=0,0,(G22*0.01)/H22)</f>
        <v>0.11050387543275259</v>
      </c>
      <c r="AS22" s="79">
        <f>IF(S22-AR22&lt;0,0,S22-AR22)</f>
        <v>0</v>
      </c>
      <c r="AT22" s="79">
        <f>S22+AR22</f>
        <v>0.2175038754327526</v>
      </c>
      <c r="AU22" s="71"/>
      <c r="AV22" s="78">
        <f t="shared" si="32"/>
        <v>0</v>
      </c>
      <c r="AW22" s="78">
        <f t="shared" si="32"/>
        <v>0.019700000000000002</v>
      </c>
      <c r="AY22" s="55"/>
      <c r="BN22" s="99"/>
      <c r="BO22" s="100"/>
      <c r="BZ22" s="106" t="s">
        <v>343</v>
      </c>
      <c r="CA22" s="109" t="s">
        <v>346</v>
      </c>
      <c r="CB22" s="109" t="s">
        <v>346</v>
      </c>
    </row>
    <row r="23" spans="1:80" ht="12">
      <c r="A23" s="89">
        <v>41264</v>
      </c>
      <c r="B23" s="89">
        <v>41269</v>
      </c>
      <c r="C23" s="81" t="s">
        <v>17</v>
      </c>
      <c r="D23" s="80" t="s">
        <v>162</v>
      </c>
      <c r="E23" s="81">
        <v>41152</v>
      </c>
      <c r="F23" s="82" t="s">
        <v>18</v>
      </c>
      <c r="G23" s="111">
        <v>33065546.090000004</v>
      </c>
      <c r="H23" s="111">
        <v>3610472.531</v>
      </c>
      <c r="I23" s="83">
        <v>147807</v>
      </c>
      <c r="J23" s="50">
        <v>0</v>
      </c>
      <c r="K23" s="84">
        <f t="shared" si="0"/>
        <v>0.041</v>
      </c>
      <c r="L23" s="85">
        <f t="shared" si="1"/>
        <v>0.0045</v>
      </c>
      <c r="M23" s="83">
        <v>0</v>
      </c>
      <c r="N23" s="84">
        <f t="shared" si="2"/>
        <v>0</v>
      </c>
      <c r="O23" s="85">
        <f t="shared" si="3"/>
        <v>0</v>
      </c>
      <c r="P23" s="83">
        <v>0</v>
      </c>
      <c r="Q23" s="84">
        <f t="shared" si="4"/>
        <v>0</v>
      </c>
      <c r="R23" s="85">
        <f t="shared" si="5"/>
        <v>0</v>
      </c>
      <c r="S23" s="86">
        <f t="shared" si="6"/>
        <v>0</v>
      </c>
      <c r="T23" s="85">
        <f t="shared" si="7"/>
        <v>0</v>
      </c>
      <c r="U23" s="86">
        <f t="shared" si="8"/>
        <v>0.041</v>
      </c>
      <c r="V23" s="85">
        <f t="shared" si="9"/>
        <v>0.004470121243353703</v>
      </c>
      <c r="W23" s="87">
        <v>147807</v>
      </c>
      <c r="X23" s="87">
        <v>0</v>
      </c>
      <c r="Y23" s="83">
        <v>0</v>
      </c>
      <c r="Z23" s="84">
        <f t="shared" si="10"/>
        <v>0.041</v>
      </c>
      <c r="AA23" s="85">
        <f t="shared" si="11"/>
        <v>0.0045</v>
      </c>
      <c r="AB23" s="84">
        <f t="shared" si="12"/>
        <v>0</v>
      </c>
      <c r="AC23" s="85">
        <f t="shared" si="13"/>
        <v>0</v>
      </c>
      <c r="AD23" s="84">
        <f t="shared" si="14"/>
        <v>0</v>
      </c>
      <c r="AE23" s="85">
        <f t="shared" si="15"/>
        <v>0</v>
      </c>
      <c r="AF23" s="88">
        <f t="shared" si="16"/>
        <v>147807</v>
      </c>
      <c r="AG23" s="90">
        <f t="shared" si="17"/>
        <v>0</v>
      </c>
      <c r="AH23" s="90">
        <f t="shared" si="18"/>
        <v>0</v>
      </c>
      <c r="AI23" s="91"/>
      <c r="AJ23" s="92">
        <f t="shared" si="19"/>
        <v>0</v>
      </c>
      <c r="AK23" s="92">
        <f t="shared" si="20"/>
        <v>0.014499999999999999</v>
      </c>
      <c r="AL23" s="93">
        <f t="shared" si="21"/>
        <v>0.0915823228291998</v>
      </c>
      <c r="AM23" s="93">
        <f t="shared" si="22"/>
        <v>0</v>
      </c>
      <c r="AN23" s="93">
        <f t="shared" si="23"/>
        <v>0.13</v>
      </c>
      <c r="AO23" s="93"/>
      <c r="AP23" s="92">
        <f t="shared" si="24"/>
        <v>0</v>
      </c>
      <c r="AQ23" s="92">
        <f t="shared" si="25"/>
        <v>0</v>
      </c>
      <c r="AR23" s="93">
        <f t="shared" si="26"/>
        <v>0</v>
      </c>
      <c r="AS23" s="93">
        <f t="shared" si="27"/>
        <v>0</v>
      </c>
      <c r="AT23" s="93">
        <f t="shared" si="28"/>
        <v>0</v>
      </c>
      <c r="AU23" s="91"/>
      <c r="AV23" s="92">
        <f t="shared" si="29"/>
        <v>0</v>
      </c>
      <c r="AW23" s="92">
        <f t="shared" si="30"/>
        <v>0.014499999999999999</v>
      </c>
      <c r="AY23" s="55"/>
      <c r="BN23" s="99"/>
      <c r="BO23" s="100"/>
      <c r="BZ23" s="106" t="s">
        <v>291</v>
      </c>
      <c r="CA23" s="109">
        <v>0</v>
      </c>
      <c r="CB23" s="109">
        <v>0</v>
      </c>
    </row>
    <row r="24" spans="1:80" ht="12">
      <c r="A24" s="72">
        <v>41269</v>
      </c>
      <c r="B24" s="72">
        <v>41271</v>
      </c>
      <c r="C24" s="98" t="s">
        <v>45</v>
      </c>
      <c r="D24" s="46" t="s">
        <v>163</v>
      </c>
      <c r="E24" s="98">
        <v>41243</v>
      </c>
      <c r="F24" s="48" t="s">
        <v>73</v>
      </c>
      <c r="G24" s="50">
        <v>3852949807.7000003</v>
      </c>
      <c r="H24" s="50">
        <v>222364228.07000002</v>
      </c>
      <c r="I24" s="50">
        <v>0</v>
      </c>
      <c r="J24" s="50">
        <v>0</v>
      </c>
      <c r="K24" s="51">
        <f t="shared" si="0"/>
        <v>0</v>
      </c>
      <c r="L24" s="74">
        <f t="shared" si="1"/>
        <v>0</v>
      </c>
      <c r="M24" s="50">
        <v>0</v>
      </c>
      <c r="N24" s="51">
        <f t="shared" si="2"/>
        <v>0</v>
      </c>
      <c r="O24" s="74">
        <f t="shared" si="3"/>
        <v>0</v>
      </c>
      <c r="P24" s="50">
        <v>0</v>
      </c>
      <c r="Q24" s="51">
        <f t="shared" si="4"/>
        <v>0</v>
      </c>
      <c r="R24" s="74">
        <f t="shared" si="5"/>
        <v>0</v>
      </c>
      <c r="S24" s="53">
        <f t="shared" si="6"/>
        <v>0</v>
      </c>
      <c r="T24" s="74">
        <f t="shared" si="7"/>
        <v>0</v>
      </c>
      <c r="U24" s="53">
        <f t="shared" si="8"/>
        <v>0</v>
      </c>
      <c r="V24" s="74">
        <f t="shared" si="9"/>
        <v>0</v>
      </c>
      <c r="W24" s="54">
        <v>0</v>
      </c>
      <c r="X24" s="54">
        <v>0</v>
      </c>
      <c r="Y24" s="50">
        <v>0</v>
      </c>
      <c r="Z24" s="51">
        <f t="shared" si="10"/>
        <v>0</v>
      </c>
      <c r="AA24" s="74">
        <f t="shared" si="11"/>
        <v>0</v>
      </c>
      <c r="AB24" s="51">
        <f t="shared" si="12"/>
        <v>0</v>
      </c>
      <c r="AC24" s="74">
        <f t="shared" si="13"/>
        <v>0</v>
      </c>
      <c r="AD24" s="51">
        <f t="shared" si="14"/>
        <v>0</v>
      </c>
      <c r="AE24" s="74">
        <f t="shared" si="15"/>
        <v>0</v>
      </c>
      <c r="AF24" s="75">
        <f t="shared" si="16"/>
        <v>0</v>
      </c>
      <c r="AG24" s="76">
        <f t="shared" si="17"/>
        <v>0</v>
      </c>
      <c r="AH24" s="76">
        <f t="shared" si="18"/>
        <v>0</v>
      </c>
      <c r="AI24" s="77"/>
      <c r="AJ24" s="78">
        <f t="shared" si="19"/>
        <v>0</v>
      </c>
      <c r="AK24" s="78">
        <f t="shared" si="20"/>
        <v>0</v>
      </c>
      <c r="AL24" s="79">
        <f t="shared" si="21"/>
        <v>0</v>
      </c>
      <c r="AM24" s="79">
        <f t="shared" si="22"/>
        <v>0</v>
      </c>
      <c r="AN24" s="79">
        <f t="shared" si="23"/>
        <v>0</v>
      </c>
      <c r="AO24" s="79"/>
      <c r="AP24" s="78">
        <f t="shared" si="24"/>
        <v>0</v>
      </c>
      <c r="AQ24" s="78">
        <f t="shared" si="25"/>
        <v>0</v>
      </c>
      <c r="AR24" s="79">
        <f t="shared" si="26"/>
        <v>0</v>
      </c>
      <c r="AS24" s="79">
        <f t="shared" si="27"/>
        <v>0</v>
      </c>
      <c r="AT24" s="79">
        <f t="shared" si="28"/>
        <v>0</v>
      </c>
      <c r="AU24" s="71"/>
      <c r="AV24" s="78">
        <f t="shared" si="29"/>
        <v>0</v>
      </c>
      <c r="AW24" s="78">
        <f t="shared" si="30"/>
        <v>0</v>
      </c>
      <c r="AY24" s="55"/>
      <c r="BN24" s="99"/>
      <c r="BO24" s="100"/>
      <c r="BZ24" s="106" t="s">
        <v>292</v>
      </c>
      <c r="CA24" s="109">
        <v>0</v>
      </c>
      <c r="CB24" s="109">
        <v>0</v>
      </c>
    </row>
    <row r="25" spans="1:80" ht="12">
      <c r="A25" s="89">
        <v>41249</v>
      </c>
      <c r="B25" s="89">
        <v>41253</v>
      </c>
      <c r="C25" s="81" t="s">
        <v>109</v>
      </c>
      <c r="D25" s="80" t="s">
        <v>164</v>
      </c>
      <c r="E25" s="81">
        <v>41029</v>
      </c>
      <c r="F25" s="82" t="s">
        <v>110</v>
      </c>
      <c r="G25" s="111">
        <v>664192854.39</v>
      </c>
      <c r="H25" s="111">
        <v>22044967.288999997</v>
      </c>
      <c r="I25" s="83">
        <v>0</v>
      </c>
      <c r="J25" s="50">
        <v>0</v>
      </c>
      <c r="K25" s="84">
        <f t="shared" si="0"/>
        <v>0</v>
      </c>
      <c r="L25" s="85">
        <f t="shared" si="1"/>
        <v>0</v>
      </c>
      <c r="M25" s="83">
        <v>15802732</v>
      </c>
      <c r="N25" s="84">
        <f t="shared" si="2"/>
        <v>0.717</v>
      </c>
      <c r="O25" s="85">
        <f t="shared" si="3"/>
        <v>0.0238</v>
      </c>
      <c r="P25" s="83">
        <v>3615868</v>
      </c>
      <c r="Q25" s="84">
        <f t="shared" si="4"/>
        <v>0.165</v>
      </c>
      <c r="R25" s="85">
        <f t="shared" si="5"/>
        <v>0.0054</v>
      </c>
      <c r="S25" s="86">
        <f t="shared" si="6"/>
        <v>0.882</v>
      </c>
      <c r="T25" s="85">
        <f t="shared" si="7"/>
        <v>0.029200000000000004</v>
      </c>
      <c r="U25" s="86">
        <f t="shared" si="8"/>
        <v>0.882</v>
      </c>
      <c r="V25" s="85">
        <f t="shared" si="9"/>
        <v>0.029236388003352123</v>
      </c>
      <c r="W25" s="87">
        <v>0</v>
      </c>
      <c r="X25" s="87">
        <v>13705078</v>
      </c>
      <c r="Y25" s="83">
        <v>1665053</v>
      </c>
      <c r="Z25" s="84">
        <f t="shared" si="10"/>
        <v>0</v>
      </c>
      <c r="AA25" s="85">
        <f t="shared" si="11"/>
        <v>0</v>
      </c>
      <c r="AB25" s="84">
        <f t="shared" si="12"/>
        <v>0.622</v>
      </c>
      <c r="AC25" s="85">
        <f t="shared" si="13"/>
        <v>0.0206</v>
      </c>
      <c r="AD25" s="84">
        <f t="shared" si="14"/>
        <v>0.076</v>
      </c>
      <c r="AE25" s="85">
        <f t="shared" si="15"/>
        <v>0.0025</v>
      </c>
      <c r="AF25" s="88">
        <f t="shared" si="16"/>
        <v>19418600</v>
      </c>
      <c r="AG25" s="90">
        <f t="shared" si="17"/>
        <v>0</v>
      </c>
      <c r="AH25" s="90">
        <f t="shared" si="18"/>
        <v>0</v>
      </c>
      <c r="AI25" s="91"/>
      <c r="AJ25" s="92">
        <f t="shared" si="19"/>
        <v>0</v>
      </c>
      <c r="AK25" s="92">
        <f t="shared" si="20"/>
        <v>0</v>
      </c>
      <c r="AL25" s="93">
        <f t="shared" si="21"/>
        <v>0</v>
      </c>
      <c r="AM25" s="93">
        <f t="shared" si="22"/>
        <v>0</v>
      </c>
      <c r="AN25" s="93">
        <f t="shared" si="23"/>
        <v>0</v>
      </c>
      <c r="AO25" s="93"/>
      <c r="AP25" s="92">
        <f t="shared" si="24"/>
        <v>0.019200000000000002</v>
      </c>
      <c r="AQ25" s="92">
        <f t="shared" si="25"/>
        <v>0.039200000000000006</v>
      </c>
      <c r="AR25" s="93">
        <f t="shared" si="26"/>
        <v>0.30129001584929505</v>
      </c>
      <c r="AS25" s="93">
        <f t="shared" si="27"/>
        <v>0.580709984150705</v>
      </c>
      <c r="AT25" s="93">
        <f t="shared" si="28"/>
        <v>1.1832900158492952</v>
      </c>
      <c r="AU25" s="91"/>
      <c r="AV25" s="92">
        <f t="shared" si="29"/>
        <v>0.019200000000000002</v>
      </c>
      <c r="AW25" s="92">
        <f t="shared" si="30"/>
        <v>0.039200000000000006</v>
      </c>
      <c r="AY25" s="55"/>
      <c r="BN25" s="99"/>
      <c r="BO25" s="100"/>
      <c r="BZ25" s="106" t="s">
        <v>293</v>
      </c>
      <c r="CA25" s="109" t="s">
        <v>346</v>
      </c>
      <c r="CB25" s="109" t="s">
        <v>346</v>
      </c>
    </row>
    <row r="26" spans="1:80" ht="12">
      <c r="A26" s="72">
        <v>41262</v>
      </c>
      <c r="B26" s="72">
        <v>41269</v>
      </c>
      <c r="C26" s="98" t="s">
        <v>46</v>
      </c>
      <c r="D26" s="46" t="s">
        <v>165</v>
      </c>
      <c r="E26" s="98">
        <v>41090</v>
      </c>
      <c r="F26" s="48" t="s">
        <v>77</v>
      </c>
      <c r="G26" s="50">
        <v>156919747.66</v>
      </c>
      <c r="H26" s="50">
        <v>7940545.363</v>
      </c>
      <c r="I26" s="50">
        <v>0</v>
      </c>
      <c r="J26" s="50">
        <v>0</v>
      </c>
      <c r="K26" s="51">
        <f t="shared" si="0"/>
        <v>0</v>
      </c>
      <c r="L26" s="74">
        <f t="shared" si="1"/>
        <v>0</v>
      </c>
      <c r="M26" s="50">
        <v>0</v>
      </c>
      <c r="N26" s="51">
        <f t="shared" si="2"/>
        <v>0</v>
      </c>
      <c r="O26" s="74">
        <f t="shared" si="3"/>
        <v>0</v>
      </c>
      <c r="P26" s="50">
        <v>0</v>
      </c>
      <c r="Q26" s="51">
        <f t="shared" si="4"/>
        <v>0</v>
      </c>
      <c r="R26" s="74">
        <f t="shared" si="5"/>
        <v>0</v>
      </c>
      <c r="S26" s="53">
        <f t="shared" si="6"/>
        <v>0</v>
      </c>
      <c r="T26" s="74">
        <f t="shared" si="7"/>
        <v>0</v>
      </c>
      <c r="U26" s="53">
        <f t="shared" si="8"/>
        <v>0</v>
      </c>
      <c r="V26" s="74">
        <f t="shared" si="9"/>
        <v>0</v>
      </c>
      <c r="W26" s="54">
        <v>0</v>
      </c>
      <c r="X26" s="54">
        <v>0</v>
      </c>
      <c r="Y26" s="50">
        <v>0</v>
      </c>
      <c r="Z26" s="51">
        <f t="shared" si="10"/>
        <v>0</v>
      </c>
      <c r="AA26" s="74">
        <f t="shared" si="11"/>
        <v>0</v>
      </c>
      <c r="AB26" s="51">
        <f t="shared" si="12"/>
        <v>0</v>
      </c>
      <c r="AC26" s="74">
        <f t="shared" si="13"/>
        <v>0</v>
      </c>
      <c r="AD26" s="51">
        <f t="shared" si="14"/>
        <v>0</v>
      </c>
      <c r="AE26" s="74">
        <f t="shared" si="15"/>
        <v>0</v>
      </c>
      <c r="AF26" s="75">
        <f t="shared" si="16"/>
        <v>0</v>
      </c>
      <c r="AG26" s="76">
        <f t="shared" si="17"/>
        <v>0</v>
      </c>
      <c r="AH26" s="76">
        <f t="shared" si="18"/>
        <v>0</v>
      </c>
      <c r="AI26" s="77"/>
      <c r="AJ26" s="78">
        <f t="shared" si="19"/>
        <v>0</v>
      </c>
      <c r="AK26" s="78">
        <f t="shared" si="20"/>
        <v>0</v>
      </c>
      <c r="AL26" s="79">
        <f t="shared" si="21"/>
        <v>0</v>
      </c>
      <c r="AM26" s="79">
        <f t="shared" si="22"/>
        <v>0</v>
      </c>
      <c r="AN26" s="79">
        <f t="shared" si="23"/>
        <v>0</v>
      </c>
      <c r="AO26" s="79"/>
      <c r="AP26" s="78">
        <f t="shared" si="24"/>
        <v>0</v>
      </c>
      <c r="AQ26" s="78">
        <f t="shared" si="25"/>
        <v>0</v>
      </c>
      <c r="AR26" s="79">
        <f t="shared" si="26"/>
        <v>0</v>
      </c>
      <c r="AS26" s="79">
        <f t="shared" si="27"/>
        <v>0</v>
      </c>
      <c r="AT26" s="79">
        <f t="shared" si="28"/>
        <v>0</v>
      </c>
      <c r="AU26" s="71"/>
      <c r="AV26" s="78">
        <f t="shared" si="29"/>
        <v>0</v>
      </c>
      <c r="AW26" s="78">
        <f t="shared" si="30"/>
        <v>0</v>
      </c>
      <c r="AY26" s="55"/>
      <c r="BN26" s="99"/>
      <c r="BO26" s="100"/>
      <c r="BZ26" s="106" t="s">
        <v>294</v>
      </c>
      <c r="CA26" s="109">
        <v>-96345125</v>
      </c>
      <c r="CB26" s="109" t="s">
        <v>346</v>
      </c>
    </row>
    <row r="27" spans="1:80" ht="12">
      <c r="A27" s="89">
        <v>41270</v>
      </c>
      <c r="B27" s="89">
        <v>41274</v>
      </c>
      <c r="C27" s="81" t="s">
        <v>116</v>
      </c>
      <c r="D27" s="80" t="s">
        <v>258</v>
      </c>
      <c r="E27" s="81">
        <v>40967</v>
      </c>
      <c r="F27" s="82" t="s">
        <v>85</v>
      </c>
      <c r="G27" s="111">
        <v>544512510.71</v>
      </c>
      <c r="H27" s="111">
        <v>61123425.173999995</v>
      </c>
      <c r="I27" s="83">
        <v>0</v>
      </c>
      <c r="J27" s="50">
        <v>0</v>
      </c>
      <c r="K27" s="84">
        <f t="shared" si="0"/>
        <v>0</v>
      </c>
      <c r="L27" s="85">
        <f t="shared" si="1"/>
        <v>0</v>
      </c>
      <c r="M27" s="83">
        <v>0</v>
      </c>
      <c r="N27" s="84">
        <f t="shared" si="2"/>
        <v>0</v>
      </c>
      <c r="O27" s="85">
        <f t="shared" si="3"/>
        <v>0</v>
      </c>
      <c r="P27" s="83">
        <v>0</v>
      </c>
      <c r="Q27" s="84">
        <f t="shared" si="4"/>
        <v>0</v>
      </c>
      <c r="R27" s="85">
        <f t="shared" si="5"/>
        <v>0</v>
      </c>
      <c r="S27" s="86">
        <f t="shared" si="6"/>
        <v>0</v>
      </c>
      <c r="T27" s="85">
        <f t="shared" si="7"/>
        <v>0</v>
      </c>
      <c r="U27" s="86">
        <f t="shared" si="8"/>
        <v>0</v>
      </c>
      <c r="V27" s="85">
        <f t="shared" si="9"/>
        <v>0</v>
      </c>
      <c r="W27" s="87">
        <v>0</v>
      </c>
      <c r="X27" s="87">
        <v>0</v>
      </c>
      <c r="Y27" s="83">
        <v>0</v>
      </c>
      <c r="Z27" s="84">
        <f t="shared" si="10"/>
        <v>0</v>
      </c>
      <c r="AA27" s="85">
        <f t="shared" si="11"/>
        <v>0</v>
      </c>
      <c r="AB27" s="84">
        <f t="shared" si="12"/>
        <v>0</v>
      </c>
      <c r="AC27" s="85">
        <f t="shared" si="13"/>
        <v>0</v>
      </c>
      <c r="AD27" s="84">
        <f t="shared" si="14"/>
        <v>0</v>
      </c>
      <c r="AE27" s="85">
        <f t="shared" si="15"/>
        <v>0</v>
      </c>
      <c r="AF27" s="88">
        <f t="shared" si="16"/>
        <v>0</v>
      </c>
      <c r="AG27" s="90">
        <f t="shared" si="17"/>
        <v>0</v>
      </c>
      <c r="AH27" s="90">
        <f t="shared" si="18"/>
        <v>0</v>
      </c>
      <c r="AI27" s="91"/>
      <c r="AJ27" s="92">
        <f t="shared" si="19"/>
        <v>0</v>
      </c>
      <c r="AK27" s="92">
        <f t="shared" si="20"/>
        <v>0</v>
      </c>
      <c r="AL27" s="93">
        <f t="shared" si="21"/>
        <v>0</v>
      </c>
      <c r="AM27" s="93">
        <f t="shared" si="22"/>
        <v>0</v>
      </c>
      <c r="AN27" s="93">
        <f t="shared" si="23"/>
        <v>0</v>
      </c>
      <c r="AO27" s="93"/>
      <c r="AP27" s="92">
        <f t="shared" si="24"/>
        <v>0</v>
      </c>
      <c r="AQ27" s="92">
        <f t="shared" si="25"/>
        <v>0</v>
      </c>
      <c r="AR27" s="93">
        <f t="shared" si="26"/>
        <v>0</v>
      </c>
      <c r="AS27" s="93">
        <f t="shared" si="27"/>
        <v>0</v>
      </c>
      <c r="AT27" s="93">
        <f t="shared" si="28"/>
        <v>0</v>
      </c>
      <c r="AU27" s="91"/>
      <c r="AV27" s="92">
        <f t="shared" si="29"/>
        <v>0</v>
      </c>
      <c r="AW27" s="92">
        <f t="shared" si="30"/>
        <v>0</v>
      </c>
      <c r="AY27" s="55"/>
      <c r="BN27" s="99"/>
      <c r="BO27" s="100"/>
      <c r="BZ27" s="106" t="s">
        <v>295</v>
      </c>
      <c r="CA27" s="109">
        <v>-68237657</v>
      </c>
      <c r="CB27" s="109" t="s">
        <v>346</v>
      </c>
    </row>
    <row r="28" spans="1:80" ht="12">
      <c r="A28" s="72">
        <v>41241</v>
      </c>
      <c r="B28" s="72">
        <v>41243</v>
      </c>
      <c r="C28" s="98" t="s">
        <v>47</v>
      </c>
      <c r="D28" s="46" t="s">
        <v>6</v>
      </c>
      <c r="E28" s="98">
        <v>41121</v>
      </c>
      <c r="F28" s="48" t="s">
        <v>200</v>
      </c>
      <c r="G28" s="50">
        <v>1219192519.2500002</v>
      </c>
      <c r="H28" s="50">
        <v>91279406.394</v>
      </c>
      <c r="I28" s="50">
        <v>0</v>
      </c>
      <c r="J28" s="50">
        <v>0</v>
      </c>
      <c r="K28" s="51">
        <f aca="true" t="shared" si="33" ref="K28:K75">IF(AG28="y",ROUNDUP(I28/H28,4),ROUNDUP(I28/H28,3))</f>
        <v>0</v>
      </c>
      <c r="L28" s="74">
        <f aca="true" t="shared" si="34" ref="L28:L75">ROUND(I28/G28,4)</f>
        <v>0</v>
      </c>
      <c r="M28" s="50">
        <v>0</v>
      </c>
      <c r="N28" s="51">
        <f t="shared" si="2"/>
        <v>0</v>
      </c>
      <c r="O28" s="74">
        <f aca="true" t="shared" si="35" ref="O28:O75">ROUND(M28/G28,4)</f>
        <v>0</v>
      </c>
      <c r="P28" s="50">
        <v>0</v>
      </c>
      <c r="Q28" s="51">
        <f t="shared" si="4"/>
        <v>0</v>
      </c>
      <c r="R28" s="74">
        <f aca="true" t="shared" si="36" ref="R28:R75">ROUND(P28/G28,4)</f>
        <v>0</v>
      </c>
      <c r="S28" s="53">
        <f aca="true" t="shared" si="37" ref="S28:S75">N28+Q28</f>
        <v>0</v>
      </c>
      <c r="T28" s="74">
        <f aca="true" t="shared" si="38" ref="T28:T75">O28+R28</f>
        <v>0</v>
      </c>
      <c r="U28" s="53">
        <f aca="true" t="shared" si="39" ref="U28:U75">K28+N28+Q28</f>
        <v>0</v>
      </c>
      <c r="V28" s="74">
        <f aca="true" t="shared" si="40" ref="V28:V75">(I28+M28+P28)/G28</f>
        <v>0</v>
      </c>
      <c r="W28" s="54">
        <v>0</v>
      </c>
      <c r="X28" s="54">
        <v>0</v>
      </c>
      <c r="Y28" s="50">
        <v>0</v>
      </c>
      <c r="Z28" s="51">
        <f aca="true" t="shared" si="41" ref="Z28:Z75">IF($AG28="y",ROUNDUP(W28/$H28,4),ROUNDUP(W28/$H28,3))</f>
        <v>0</v>
      </c>
      <c r="AA28" s="74">
        <f aca="true" t="shared" si="42" ref="AA28:AA51">ROUND(W28/G28,4)</f>
        <v>0</v>
      </c>
      <c r="AB28" s="51">
        <f aca="true" t="shared" si="43" ref="AB28:AB75">IF($AG28="y",ROUNDUP(X28/$H28,4),ROUNDUP(X28/$H28,3))</f>
        <v>0</v>
      </c>
      <c r="AC28" s="74">
        <f aca="true" t="shared" si="44" ref="AC28:AC51">ROUND(X28/G28,4)</f>
        <v>0</v>
      </c>
      <c r="AD28" s="51">
        <f aca="true" t="shared" si="45" ref="AD28:AD75">IF($AG28="y",ROUNDUP(Y28/$H28,4),ROUNDUP(Y28/$H28,3))</f>
        <v>0</v>
      </c>
      <c r="AE28" s="74">
        <f aca="true" t="shared" si="46" ref="AE28:AE51">ROUND(Y28/G28,4)</f>
        <v>0</v>
      </c>
      <c r="AF28" s="75">
        <f aca="true" t="shared" si="47" ref="AF28:AF75">+I28+M28+P28</f>
        <v>0</v>
      </c>
      <c r="AG28" s="76">
        <f aca="true" t="shared" si="48" ref="AG28:AG75">tef(C28)</f>
        <v>0</v>
      </c>
      <c r="AH28" s="76">
        <f aca="true" t="shared" si="49" ref="AH28:AH75">tef_CE(C28)</f>
        <v>0</v>
      </c>
      <c r="AI28" s="77"/>
      <c r="AJ28" s="78">
        <f aca="true" t="shared" si="50" ref="AJ28:AJ75">IF(L28-0.01&lt;0,0,L28-0.01)</f>
        <v>0</v>
      </c>
      <c r="AK28" s="78">
        <f aca="true" t="shared" si="51" ref="AK28:AK75">IF(L28=0,0,(L28+0.01))</f>
        <v>0</v>
      </c>
      <c r="AL28" s="79">
        <f aca="true" t="shared" si="52" ref="AL28:AL75">IF(L28=0,0,($G28*0.01)/$H28)</f>
        <v>0</v>
      </c>
      <c r="AM28" s="79">
        <f aca="true" t="shared" si="53" ref="AM28:AM70">IF(K28-AL28&lt;0,0,ROUND(K28-AL28,2))</f>
        <v>0</v>
      </c>
      <c r="AN28" s="79">
        <f aca="true" t="shared" si="54" ref="AN28:AN75">ROUND(K28+AL28,2)</f>
        <v>0</v>
      </c>
      <c r="AO28" s="79"/>
      <c r="AP28" s="78">
        <f aca="true" t="shared" si="55" ref="AP28:AP75">IF(T28-0.01&lt;0,0,T28-0.01)</f>
        <v>0</v>
      </c>
      <c r="AQ28" s="78">
        <f aca="true" t="shared" si="56" ref="AQ28:AQ75">IF(T28=0,0,(T28+0.01))</f>
        <v>0</v>
      </c>
      <c r="AR28" s="79">
        <f aca="true" t="shared" si="57" ref="AR28:AR51">IF(T28=0,0,(G28*0.01)/H28)</f>
        <v>0</v>
      </c>
      <c r="AS28" s="79">
        <f aca="true" t="shared" si="58" ref="AS28:AS70">IF(S28-AR28&lt;0,0,S28-AR28)</f>
        <v>0</v>
      </c>
      <c r="AT28" s="79">
        <f aca="true" t="shared" si="59" ref="AT28:AT75">S28+AR28</f>
        <v>0</v>
      </c>
      <c r="AU28" s="71"/>
      <c r="AV28" s="78">
        <f aca="true" t="shared" si="60" ref="AV28:AV75">AJ28+AP28</f>
        <v>0</v>
      </c>
      <c r="AW28" s="78">
        <f aca="true" t="shared" si="61" ref="AW28:AW75">AK28+AQ28</f>
        <v>0</v>
      </c>
      <c r="AY28" s="55"/>
      <c r="BN28" s="99"/>
      <c r="BO28" s="100"/>
      <c r="BZ28" s="106" t="s">
        <v>296</v>
      </c>
      <c r="CA28" s="109">
        <v>-878741426</v>
      </c>
      <c r="CB28" s="109" t="s">
        <v>346</v>
      </c>
    </row>
    <row r="29" spans="1:80" ht="12">
      <c r="A29" s="89">
        <v>41264</v>
      </c>
      <c r="B29" s="89">
        <v>41269</v>
      </c>
      <c r="C29" s="81" t="s">
        <v>98</v>
      </c>
      <c r="D29" s="80" t="s">
        <v>167</v>
      </c>
      <c r="E29" s="81">
        <v>41152</v>
      </c>
      <c r="F29" s="82" t="s">
        <v>205</v>
      </c>
      <c r="G29" s="111">
        <v>12646616.080000002</v>
      </c>
      <c r="H29" s="111">
        <v>827012.955</v>
      </c>
      <c r="I29" s="83">
        <v>98624</v>
      </c>
      <c r="J29" s="50">
        <v>0</v>
      </c>
      <c r="K29" s="84">
        <f t="shared" si="33"/>
        <v>0.12</v>
      </c>
      <c r="L29" s="85">
        <f t="shared" si="34"/>
        <v>0.0078</v>
      </c>
      <c r="M29" s="83">
        <v>0</v>
      </c>
      <c r="N29" s="84">
        <f t="shared" si="2"/>
        <v>0</v>
      </c>
      <c r="O29" s="85">
        <f t="shared" si="35"/>
        <v>0</v>
      </c>
      <c r="P29" s="83">
        <v>114407</v>
      </c>
      <c r="Q29" s="84">
        <f t="shared" si="4"/>
        <v>0.139</v>
      </c>
      <c r="R29" s="85">
        <f t="shared" si="36"/>
        <v>0.009</v>
      </c>
      <c r="S29" s="86">
        <f t="shared" si="37"/>
        <v>0.139</v>
      </c>
      <c r="T29" s="85">
        <f t="shared" si="38"/>
        <v>0.009</v>
      </c>
      <c r="U29" s="86">
        <f t="shared" si="39"/>
        <v>0.259</v>
      </c>
      <c r="V29" s="85">
        <f t="shared" si="40"/>
        <v>0.016844901327944792</v>
      </c>
      <c r="W29" s="87">
        <v>98624</v>
      </c>
      <c r="X29" s="87">
        <v>0</v>
      </c>
      <c r="Y29" s="83">
        <v>114407</v>
      </c>
      <c r="Z29" s="84">
        <f t="shared" si="41"/>
        <v>0.12</v>
      </c>
      <c r="AA29" s="85">
        <f t="shared" si="42"/>
        <v>0.0078</v>
      </c>
      <c r="AB29" s="84">
        <f t="shared" si="43"/>
        <v>0</v>
      </c>
      <c r="AC29" s="85">
        <f t="shared" si="44"/>
        <v>0</v>
      </c>
      <c r="AD29" s="84">
        <f t="shared" si="45"/>
        <v>0.139</v>
      </c>
      <c r="AE29" s="85">
        <f t="shared" si="46"/>
        <v>0.009</v>
      </c>
      <c r="AF29" s="88">
        <f t="shared" si="47"/>
        <v>213031</v>
      </c>
      <c r="AG29" s="90">
        <f t="shared" si="48"/>
        <v>0</v>
      </c>
      <c r="AH29" s="90">
        <f t="shared" si="49"/>
        <v>0</v>
      </c>
      <c r="AI29" s="91"/>
      <c r="AJ29" s="92">
        <f t="shared" si="50"/>
        <v>0</v>
      </c>
      <c r="AK29" s="92">
        <f t="shared" si="51"/>
        <v>0.0178</v>
      </c>
      <c r="AL29" s="93">
        <f t="shared" si="52"/>
        <v>0.15291920161033032</v>
      </c>
      <c r="AM29" s="93">
        <f t="shared" si="53"/>
        <v>0</v>
      </c>
      <c r="AN29" s="93">
        <f t="shared" si="54"/>
        <v>0.27</v>
      </c>
      <c r="AO29" s="93"/>
      <c r="AP29" s="92">
        <f t="shared" si="55"/>
        <v>0</v>
      </c>
      <c r="AQ29" s="92">
        <f t="shared" si="56"/>
        <v>0.019</v>
      </c>
      <c r="AR29" s="93">
        <f t="shared" si="57"/>
        <v>0.15291920161033032</v>
      </c>
      <c r="AS29" s="93">
        <f t="shared" si="58"/>
        <v>0</v>
      </c>
      <c r="AT29" s="93">
        <f t="shared" si="59"/>
        <v>0.29191920161033036</v>
      </c>
      <c r="AU29" s="91"/>
      <c r="AV29" s="92">
        <f t="shared" si="60"/>
        <v>0</v>
      </c>
      <c r="AW29" s="92">
        <f t="shared" si="61"/>
        <v>0.0368</v>
      </c>
      <c r="AY29" s="55"/>
      <c r="BN29" s="99"/>
      <c r="BO29" s="100"/>
      <c r="BZ29" s="106" t="s">
        <v>297</v>
      </c>
      <c r="CA29" s="109">
        <v>0</v>
      </c>
      <c r="CB29" s="109">
        <v>0</v>
      </c>
    </row>
    <row r="30" spans="1:80" ht="12">
      <c r="A30" s="72">
        <v>41264</v>
      </c>
      <c r="B30" s="72">
        <v>41269</v>
      </c>
      <c r="C30" s="98" t="s">
        <v>97</v>
      </c>
      <c r="D30" s="46" t="s">
        <v>168</v>
      </c>
      <c r="E30" s="98">
        <v>41152</v>
      </c>
      <c r="F30" s="48" t="s">
        <v>206</v>
      </c>
      <c r="G30" s="50">
        <v>18550412.110000003</v>
      </c>
      <c r="H30" s="50">
        <v>1419558.684</v>
      </c>
      <c r="I30" s="50">
        <v>103968</v>
      </c>
      <c r="J30" s="50">
        <v>0</v>
      </c>
      <c r="K30" s="51">
        <f t="shared" si="33"/>
        <v>0.074</v>
      </c>
      <c r="L30" s="74">
        <f t="shared" si="34"/>
        <v>0.0056</v>
      </c>
      <c r="M30" s="50">
        <v>0</v>
      </c>
      <c r="N30" s="51">
        <f t="shared" si="2"/>
        <v>0</v>
      </c>
      <c r="O30" s="74">
        <f t="shared" si="35"/>
        <v>0</v>
      </c>
      <c r="P30" s="50">
        <v>0</v>
      </c>
      <c r="Q30" s="51">
        <f t="shared" si="4"/>
        <v>0</v>
      </c>
      <c r="R30" s="74">
        <f t="shared" si="36"/>
        <v>0</v>
      </c>
      <c r="S30" s="53">
        <f t="shared" si="37"/>
        <v>0</v>
      </c>
      <c r="T30" s="74">
        <f t="shared" si="38"/>
        <v>0</v>
      </c>
      <c r="U30" s="53">
        <f t="shared" si="39"/>
        <v>0.074</v>
      </c>
      <c r="V30" s="74">
        <f t="shared" si="40"/>
        <v>0.005604619422118056</v>
      </c>
      <c r="W30" s="54">
        <v>103968</v>
      </c>
      <c r="X30" s="54">
        <v>0</v>
      </c>
      <c r="Y30" s="50">
        <v>0</v>
      </c>
      <c r="Z30" s="51">
        <f t="shared" si="41"/>
        <v>0.074</v>
      </c>
      <c r="AA30" s="74">
        <f t="shared" si="42"/>
        <v>0.0056</v>
      </c>
      <c r="AB30" s="51">
        <f t="shared" si="43"/>
        <v>0</v>
      </c>
      <c r="AC30" s="74">
        <f t="shared" si="44"/>
        <v>0</v>
      </c>
      <c r="AD30" s="51">
        <f t="shared" si="45"/>
        <v>0</v>
      </c>
      <c r="AE30" s="74">
        <f t="shared" si="46"/>
        <v>0</v>
      </c>
      <c r="AF30" s="75">
        <f t="shared" si="47"/>
        <v>103968</v>
      </c>
      <c r="AG30" s="76">
        <f t="shared" si="48"/>
        <v>0</v>
      </c>
      <c r="AH30" s="76">
        <f t="shared" si="49"/>
        <v>0</v>
      </c>
      <c r="AI30" s="77"/>
      <c r="AJ30" s="78">
        <f t="shared" si="50"/>
        <v>0</v>
      </c>
      <c r="AK30" s="78">
        <f t="shared" si="51"/>
        <v>0.0156</v>
      </c>
      <c r="AL30" s="79">
        <f t="shared" si="52"/>
        <v>0.13067731766980623</v>
      </c>
      <c r="AM30" s="79">
        <f t="shared" si="53"/>
        <v>0</v>
      </c>
      <c r="AN30" s="79">
        <f t="shared" si="54"/>
        <v>0.2</v>
      </c>
      <c r="AO30" s="79"/>
      <c r="AP30" s="78">
        <f t="shared" si="55"/>
        <v>0</v>
      </c>
      <c r="AQ30" s="78">
        <f t="shared" si="56"/>
        <v>0</v>
      </c>
      <c r="AR30" s="79">
        <f t="shared" si="57"/>
        <v>0</v>
      </c>
      <c r="AS30" s="79">
        <f t="shared" si="58"/>
        <v>0</v>
      </c>
      <c r="AT30" s="79">
        <f t="shared" si="59"/>
        <v>0</v>
      </c>
      <c r="AU30" s="71"/>
      <c r="AV30" s="78">
        <f t="shared" si="60"/>
        <v>0</v>
      </c>
      <c r="AW30" s="78">
        <f t="shared" si="61"/>
        <v>0.0156</v>
      </c>
      <c r="AY30" s="55"/>
      <c r="BN30" s="99"/>
      <c r="BO30" s="100"/>
      <c r="BZ30" s="106" t="s">
        <v>298</v>
      </c>
      <c r="CA30" s="109">
        <v>0</v>
      </c>
      <c r="CB30" s="109">
        <v>0</v>
      </c>
    </row>
    <row r="31" spans="1:80" ht="12">
      <c r="A31" s="89">
        <v>41264</v>
      </c>
      <c r="B31" s="89">
        <v>41269</v>
      </c>
      <c r="C31" s="81" t="s">
        <v>48</v>
      </c>
      <c r="D31" s="80" t="s">
        <v>169</v>
      </c>
      <c r="E31" s="81">
        <v>41213</v>
      </c>
      <c r="F31" s="82" t="s">
        <v>14</v>
      </c>
      <c r="G31" s="111">
        <v>778611760.5600001</v>
      </c>
      <c r="H31" s="111">
        <v>82846341.02700001</v>
      </c>
      <c r="I31" s="83">
        <v>6258736</v>
      </c>
      <c r="J31" s="50">
        <v>0</v>
      </c>
      <c r="K31" s="84">
        <f t="shared" si="33"/>
        <v>0.076</v>
      </c>
      <c r="L31" s="85">
        <f t="shared" si="34"/>
        <v>0.008</v>
      </c>
      <c r="M31" s="83">
        <v>0</v>
      </c>
      <c r="N31" s="84">
        <f t="shared" si="2"/>
        <v>0</v>
      </c>
      <c r="O31" s="85">
        <f t="shared" si="35"/>
        <v>0</v>
      </c>
      <c r="P31" s="83">
        <v>0</v>
      </c>
      <c r="Q31" s="84">
        <f t="shared" si="4"/>
        <v>0</v>
      </c>
      <c r="R31" s="85">
        <f t="shared" si="36"/>
        <v>0</v>
      </c>
      <c r="S31" s="86">
        <f t="shared" si="37"/>
        <v>0</v>
      </c>
      <c r="T31" s="85">
        <f t="shared" si="38"/>
        <v>0</v>
      </c>
      <c r="U31" s="86">
        <f t="shared" si="39"/>
        <v>0.076</v>
      </c>
      <c r="V31" s="85">
        <f t="shared" si="40"/>
        <v>0.008038327080364848</v>
      </c>
      <c r="W31" s="87">
        <v>0</v>
      </c>
      <c r="X31" s="87">
        <v>0</v>
      </c>
      <c r="Y31" s="83">
        <v>0</v>
      </c>
      <c r="Z31" s="84">
        <f t="shared" si="41"/>
        <v>0</v>
      </c>
      <c r="AA31" s="85">
        <f t="shared" si="42"/>
        <v>0</v>
      </c>
      <c r="AB31" s="84">
        <f t="shared" si="43"/>
        <v>0</v>
      </c>
      <c r="AC31" s="85">
        <f t="shared" si="44"/>
        <v>0</v>
      </c>
      <c r="AD31" s="84">
        <f t="shared" si="45"/>
        <v>0</v>
      </c>
      <c r="AE31" s="85">
        <f t="shared" si="46"/>
        <v>0</v>
      </c>
      <c r="AF31" s="88">
        <f t="shared" si="47"/>
        <v>6258736</v>
      </c>
      <c r="AG31" s="90">
        <f t="shared" si="48"/>
        <v>0</v>
      </c>
      <c r="AH31" s="90">
        <f t="shared" si="49"/>
        <v>0</v>
      </c>
      <c r="AI31" s="91"/>
      <c r="AJ31" s="92">
        <f t="shared" si="50"/>
        <v>0</v>
      </c>
      <c r="AK31" s="92">
        <f t="shared" si="51"/>
        <v>0.018000000000000002</v>
      </c>
      <c r="AL31" s="93">
        <f t="shared" si="52"/>
        <v>0.09398263712168614</v>
      </c>
      <c r="AM31" s="93">
        <f t="shared" si="53"/>
        <v>0</v>
      </c>
      <c r="AN31" s="93">
        <f t="shared" si="54"/>
        <v>0.17</v>
      </c>
      <c r="AO31" s="93"/>
      <c r="AP31" s="92">
        <f t="shared" si="55"/>
        <v>0</v>
      </c>
      <c r="AQ31" s="92">
        <f t="shared" si="56"/>
        <v>0</v>
      </c>
      <c r="AR31" s="93">
        <f t="shared" si="57"/>
        <v>0</v>
      </c>
      <c r="AS31" s="93">
        <f t="shared" si="58"/>
        <v>0</v>
      </c>
      <c r="AT31" s="93">
        <f t="shared" si="59"/>
        <v>0</v>
      </c>
      <c r="AU31" s="91"/>
      <c r="AV31" s="92">
        <f t="shared" si="60"/>
        <v>0</v>
      </c>
      <c r="AW31" s="92">
        <f t="shared" si="61"/>
        <v>0.018000000000000002</v>
      </c>
      <c r="AY31" s="55"/>
      <c r="BN31" s="99"/>
      <c r="BO31" s="100"/>
      <c r="BZ31" s="106" t="s">
        <v>299</v>
      </c>
      <c r="CA31" s="109">
        <v>0</v>
      </c>
      <c r="CB31" s="109">
        <v>0</v>
      </c>
    </row>
    <row r="32" spans="1:80" ht="12">
      <c r="A32" s="72">
        <v>41264</v>
      </c>
      <c r="B32" s="72">
        <v>41269</v>
      </c>
      <c r="C32" s="98" t="s">
        <v>99</v>
      </c>
      <c r="D32" s="46" t="s">
        <v>260</v>
      </c>
      <c r="E32" s="98">
        <v>41152</v>
      </c>
      <c r="F32" s="48" t="s">
        <v>207</v>
      </c>
      <c r="G32" s="50">
        <v>11238764.100000001</v>
      </c>
      <c r="H32" s="50">
        <v>974356.902</v>
      </c>
      <c r="I32" s="50">
        <v>51288</v>
      </c>
      <c r="J32" s="50">
        <v>0</v>
      </c>
      <c r="K32" s="51">
        <f t="shared" si="33"/>
        <v>0.053</v>
      </c>
      <c r="L32" s="74">
        <f t="shared" si="34"/>
        <v>0.0046</v>
      </c>
      <c r="M32" s="50">
        <v>0</v>
      </c>
      <c r="N32" s="51">
        <f t="shared" si="2"/>
        <v>0</v>
      </c>
      <c r="O32" s="74">
        <f t="shared" si="35"/>
        <v>0</v>
      </c>
      <c r="P32" s="50">
        <v>0</v>
      </c>
      <c r="Q32" s="51">
        <f t="shared" si="4"/>
        <v>0</v>
      </c>
      <c r="R32" s="74">
        <f t="shared" si="36"/>
        <v>0</v>
      </c>
      <c r="S32" s="53">
        <f t="shared" si="37"/>
        <v>0</v>
      </c>
      <c r="T32" s="74">
        <f t="shared" si="38"/>
        <v>0</v>
      </c>
      <c r="U32" s="53">
        <f t="shared" si="39"/>
        <v>0.053</v>
      </c>
      <c r="V32" s="74">
        <f t="shared" si="40"/>
        <v>0.004563491104862677</v>
      </c>
      <c r="W32" s="54">
        <v>51288</v>
      </c>
      <c r="X32" s="54">
        <v>0</v>
      </c>
      <c r="Y32" s="50">
        <v>0</v>
      </c>
      <c r="Z32" s="51">
        <f t="shared" si="41"/>
        <v>0.053</v>
      </c>
      <c r="AA32" s="74">
        <f t="shared" si="42"/>
        <v>0.0046</v>
      </c>
      <c r="AB32" s="51">
        <f t="shared" si="43"/>
        <v>0</v>
      </c>
      <c r="AC32" s="74">
        <f t="shared" si="44"/>
        <v>0</v>
      </c>
      <c r="AD32" s="51">
        <f t="shared" si="45"/>
        <v>0</v>
      </c>
      <c r="AE32" s="74">
        <f t="shared" si="46"/>
        <v>0</v>
      </c>
      <c r="AF32" s="75">
        <f t="shared" si="47"/>
        <v>51288</v>
      </c>
      <c r="AG32" s="76">
        <f t="shared" si="48"/>
        <v>0</v>
      </c>
      <c r="AH32" s="76">
        <f t="shared" si="49"/>
        <v>0</v>
      </c>
      <c r="AI32" s="77"/>
      <c r="AJ32" s="78">
        <f t="shared" si="50"/>
        <v>0</v>
      </c>
      <c r="AK32" s="78">
        <f t="shared" si="51"/>
        <v>0.0146</v>
      </c>
      <c r="AL32" s="79">
        <f t="shared" si="52"/>
        <v>0.11534545582764294</v>
      </c>
      <c r="AM32" s="79">
        <f t="shared" si="53"/>
        <v>0</v>
      </c>
      <c r="AN32" s="79">
        <f t="shared" si="54"/>
        <v>0.17</v>
      </c>
      <c r="AO32" s="79"/>
      <c r="AP32" s="78">
        <f t="shared" si="55"/>
        <v>0</v>
      </c>
      <c r="AQ32" s="78">
        <f t="shared" si="56"/>
        <v>0</v>
      </c>
      <c r="AR32" s="79">
        <f t="shared" si="57"/>
        <v>0</v>
      </c>
      <c r="AS32" s="79">
        <f t="shared" si="58"/>
        <v>0</v>
      </c>
      <c r="AT32" s="79">
        <f t="shared" si="59"/>
        <v>0</v>
      </c>
      <c r="AU32" s="71"/>
      <c r="AV32" s="78">
        <f t="shared" si="60"/>
        <v>0</v>
      </c>
      <c r="AW32" s="78">
        <f t="shared" si="61"/>
        <v>0.0146</v>
      </c>
      <c r="AY32" s="55"/>
      <c r="BN32" s="99"/>
      <c r="BO32" s="100"/>
      <c r="BZ32" s="106" t="s">
        <v>300</v>
      </c>
      <c r="CA32" s="109">
        <v>0</v>
      </c>
      <c r="CB32" s="109">
        <v>0</v>
      </c>
    </row>
    <row r="33" spans="1:80" ht="12">
      <c r="A33" s="89">
        <v>41264</v>
      </c>
      <c r="B33" s="89">
        <v>41269</v>
      </c>
      <c r="C33" s="81" t="s">
        <v>53</v>
      </c>
      <c r="D33" s="80" t="s">
        <v>170</v>
      </c>
      <c r="E33" s="81">
        <v>41152</v>
      </c>
      <c r="F33" s="82" t="s">
        <v>208</v>
      </c>
      <c r="G33" s="111">
        <v>1041852272.75</v>
      </c>
      <c r="H33" s="111">
        <v>22057613.739</v>
      </c>
      <c r="I33" s="83">
        <v>0</v>
      </c>
      <c r="J33" s="50">
        <v>0</v>
      </c>
      <c r="K33" s="84">
        <f t="shared" si="33"/>
        <v>0</v>
      </c>
      <c r="L33" s="85">
        <f t="shared" si="34"/>
        <v>0</v>
      </c>
      <c r="M33" s="83">
        <v>28348436</v>
      </c>
      <c r="N33" s="84">
        <f t="shared" si="2"/>
        <v>1.2859999999999998</v>
      </c>
      <c r="O33" s="85">
        <f t="shared" si="35"/>
        <v>0.0272</v>
      </c>
      <c r="P33" s="83">
        <v>34092861</v>
      </c>
      <c r="Q33" s="84">
        <f t="shared" si="4"/>
        <v>1.5459999999999998</v>
      </c>
      <c r="R33" s="85">
        <f t="shared" si="36"/>
        <v>0.0327</v>
      </c>
      <c r="S33" s="86">
        <f t="shared" si="37"/>
        <v>2.832</v>
      </c>
      <c r="T33" s="85">
        <f t="shared" si="38"/>
        <v>0.059899999999999995</v>
      </c>
      <c r="U33" s="86">
        <f t="shared" si="39"/>
        <v>2.832</v>
      </c>
      <c r="V33" s="85">
        <f t="shared" si="40"/>
        <v>0.059932966153814056</v>
      </c>
      <c r="W33" s="87">
        <v>0</v>
      </c>
      <c r="X33" s="87">
        <v>28348436</v>
      </c>
      <c r="Y33" s="83">
        <v>34092861</v>
      </c>
      <c r="Z33" s="84">
        <f t="shared" si="41"/>
        <v>0</v>
      </c>
      <c r="AA33" s="85">
        <f t="shared" si="42"/>
        <v>0</v>
      </c>
      <c r="AB33" s="84">
        <f t="shared" si="43"/>
        <v>1.2859999999999998</v>
      </c>
      <c r="AC33" s="85">
        <f t="shared" si="44"/>
        <v>0.0272</v>
      </c>
      <c r="AD33" s="84">
        <f t="shared" si="45"/>
        <v>1.5459999999999998</v>
      </c>
      <c r="AE33" s="85">
        <f t="shared" si="46"/>
        <v>0.0327</v>
      </c>
      <c r="AF33" s="88">
        <f t="shared" si="47"/>
        <v>62441297</v>
      </c>
      <c r="AG33" s="90">
        <f t="shared" si="48"/>
        <v>0</v>
      </c>
      <c r="AH33" s="90">
        <f t="shared" si="49"/>
        <v>0</v>
      </c>
      <c r="AI33" s="91"/>
      <c r="AJ33" s="92">
        <f t="shared" si="50"/>
        <v>0</v>
      </c>
      <c r="AK33" s="92">
        <f t="shared" si="51"/>
        <v>0</v>
      </c>
      <c r="AL33" s="93">
        <f t="shared" si="52"/>
        <v>0</v>
      </c>
      <c r="AM33" s="93">
        <f t="shared" si="53"/>
        <v>0</v>
      </c>
      <c r="AN33" s="93">
        <f t="shared" si="54"/>
        <v>0</v>
      </c>
      <c r="AO33" s="93"/>
      <c r="AP33" s="92">
        <f t="shared" si="55"/>
        <v>0.04989999999999999</v>
      </c>
      <c r="AQ33" s="92">
        <f t="shared" si="56"/>
        <v>0.06989999999999999</v>
      </c>
      <c r="AR33" s="93">
        <f t="shared" si="57"/>
        <v>0.47233226815822976</v>
      </c>
      <c r="AS33" s="93">
        <f t="shared" si="58"/>
        <v>2.3596677318417703</v>
      </c>
      <c r="AT33" s="93">
        <f t="shared" si="59"/>
        <v>3.3043322681582294</v>
      </c>
      <c r="AU33" s="91"/>
      <c r="AV33" s="92">
        <f t="shared" si="60"/>
        <v>0.04989999999999999</v>
      </c>
      <c r="AW33" s="92">
        <f t="shared" si="61"/>
        <v>0.06989999999999999</v>
      </c>
      <c r="AY33" s="55"/>
      <c r="BN33" s="99"/>
      <c r="BO33" s="100"/>
      <c r="BZ33" s="106" t="s">
        <v>301</v>
      </c>
      <c r="CA33" s="109">
        <v>0</v>
      </c>
      <c r="CB33" s="109">
        <v>0</v>
      </c>
    </row>
    <row r="34" spans="1:80" ht="12">
      <c r="A34" s="72">
        <v>41264</v>
      </c>
      <c r="B34" s="72">
        <v>41271</v>
      </c>
      <c r="C34" s="98" t="s">
        <v>49</v>
      </c>
      <c r="D34" s="46" t="s">
        <v>171</v>
      </c>
      <c r="E34" s="98">
        <v>41213</v>
      </c>
      <c r="F34" s="48" t="s">
        <v>86</v>
      </c>
      <c r="G34" s="50">
        <v>362595799.65000004</v>
      </c>
      <c r="H34" s="50">
        <v>28180518.117000002</v>
      </c>
      <c r="I34" s="50">
        <v>0</v>
      </c>
      <c r="J34" s="50">
        <v>0</v>
      </c>
      <c r="K34" s="51">
        <f t="shared" si="33"/>
        <v>0</v>
      </c>
      <c r="L34" s="74">
        <f t="shared" si="34"/>
        <v>0</v>
      </c>
      <c r="M34" s="50">
        <v>0</v>
      </c>
      <c r="N34" s="51">
        <f t="shared" si="2"/>
        <v>0</v>
      </c>
      <c r="O34" s="74">
        <f t="shared" si="35"/>
        <v>0</v>
      </c>
      <c r="P34" s="50">
        <v>0</v>
      </c>
      <c r="Q34" s="51">
        <f t="shared" si="4"/>
        <v>0</v>
      </c>
      <c r="R34" s="74">
        <f t="shared" si="36"/>
        <v>0</v>
      </c>
      <c r="S34" s="53">
        <f t="shared" si="37"/>
        <v>0</v>
      </c>
      <c r="T34" s="74">
        <f t="shared" si="38"/>
        <v>0</v>
      </c>
      <c r="U34" s="53">
        <f t="shared" si="39"/>
        <v>0</v>
      </c>
      <c r="V34" s="74">
        <f t="shared" si="40"/>
        <v>0</v>
      </c>
      <c r="W34" s="54">
        <v>0</v>
      </c>
      <c r="X34" s="54">
        <v>0</v>
      </c>
      <c r="Y34" s="50">
        <v>0</v>
      </c>
      <c r="Z34" s="51">
        <f t="shared" si="41"/>
        <v>0</v>
      </c>
      <c r="AA34" s="74">
        <f t="shared" si="42"/>
        <v>0</v>
      </c>
      <c r="AB34" s="51">
        <f t="shared" si="43"/>
        <v>0</v>
      </c>
      <c r="AC34" s="74">
        <f t="shared" si="44"/>
        <v>0</v>
      </c>
      <c r="AD34" s="51">
        <f t="shared" si="45"/>
        <v>0</v>
      </c>
      <c r="AE34" s="74">
        <f t="shared" si="46"/>
        <v>0</v>
      </c>
      <c r="AF34" s="75">
        <f t="shared" si="47"/>
        <v>0</v>
      </c>
      <c r="AG34" s="76">
        <f t="shared" si="48"/>
        <v>0</v>
      </c>
      <c r="AH34" s="76">
        <f t="shared" si="49"/>
        <v>0</v>
      </c>
      <c r="AI34" s="77"/>
      <c r="AJ34" s="78">
        <f t="shared" si="50"/>
        <v>0</v>
      </c>
      <c r="AK34" s="78">
        <f t="shared" si="51"/>
        <v>0</v>
      </c>
      <c r="AL34" s="79">
        <f t="shared" si="52"/>
        <v>0</v>
      </c>
      <c r="AM34" s="79">
        <f t="shared" si="53"/>
        <v>0</v>
      </c>
      <c r="AN34" s="79">
        <f t="shared" si="54"/>
        <v>0</v>
      </c>
      <c r="AO34" s="79"/>
      <c r="AP34" s="78">
        <f t="shared" si="55"/>
        <v>0</v>
      </c>
      <c r="AQ34" s="78">
        <f t="shared" si="56"/>
        <v>0</v>
      </c>
      <c r="AR34" s="79">
        <f t="shared" si="57"/>
        <v>0</v>
      </c>
      <c r="AS34" s="79">
        <f t="shared" si="58"/>
        <v>0</v>
      </c>
      <c r="AT34" s="79">
        <f t="shared" si="59"/>
        <v>0</v>
      </c>
      <c r="AU34" s="71"/>
      <c r="AV34" s="78">
        <f t="shared" si="60"/>
        <v>0</v>
      </c>
      <c r="AW34" s="78">
        <f t="shared" si="61"/>
        <v>0</v>
      </c>
      <c r="AY34" s="55"/>
      <c r="BN34" s="99"/>
      <c r="BO34" s="100"/>
      <c r="BZ34" s="106" t="s">
        <v>302</v>
      </c>
      <c r="CA34" s="109">
        <v>0</v>
      </c>
      <c r="CB34" s="109">
        <v>0</v>
      </c>
    </row>
    <row r="35" spans="1:80" ht="12">
      <c r="A35" s="89">
        <v>41264</v>
      </c>
      <c r="B35" s="89">
        <v>41269</v>
      </c>
      <c r="C35" s="81" t="s">
        <v>100</v>
      </c>
      <c r="D35" s="80" t="s">
        <v>172</v>
      </c>
      <c r="E35" s="81">
        <v>41152</v>
      </c>
      <c r="F35" s="82" t="s">
        <v>209</v>
      </c>
      <c r="G35" s="111">
        <v>9618652.99</v>
      </c>
      <c r="H35" s="111">
        <v>685756.6279999999</v>
      </c>
      <c r="I35" s="83">
        <v>45239</v>
      </c>
      <c r="J35" s="50">
        <v>0</v>
      </c>
      <c r="K35" s="84">
        <f t="shared" si="33"/>
        <v>0.066</v>
      </c>
      <c r="L35" s="85">
        <f t="shared" si="34"/>
        <v>0.0047</v>
      </c>
      <c r="M35" s="83">
        <v>0</v>
      </c>
      <c r="N35" s="84">
        <f t="shared" si="2"/>
        <v>0</v>
      </c>
      <c r="O35" s="85">
        <f t="shared" si="35"/>
        <v>0</v>
      </c>
      <c r="P35" s="83">
        <v>0</v>
      </c>
      <c r="Q35" s="84">
        <f t="shared" si="4"/>
        <v>0</v>
      </c>
      <c r="R35" s="85">
        <f t="shared" si="36"/>
        <v>0</v>
      </c>
      <c r="S35" s="86">
        <f t="shared" si="37"/>
        <v>0</v>
      </c>
      <c r="T35" s="85">
        <f t="shared" si="38"/>
        <v>0</v>
      </c>
      <c r="U35" s="86">
        <f t="shared" si="39"/>
        <v>0.066</v>
      </c>
      <c r="V35" s="85">
        <f t="shared" si="40"/>
        <v>0.004703257311292191</v>
      </c>
      <c r="W35" s="87">
        <v>45239</v>
      </c>
      <c r="X35" s="87">
        <v>0</v>
      </c>
      <c r="Y35" s="83">
        <v>0</v>
      </c>
      <c r="Z35" s="84">
        <f t="shared" si="41"/>
        <v>0.066</v>
      </c>
      <c r="AA35" s="85">
        <f t="shared" si="42"/>
        <v>0.0047</v>
      </c>
      <c r="AB35" s="84">
        <f t="shared" si="43"/>
        <v>0</v>
      </c>
      <c r="AC35" s="85">
        <f t="shared" si="44"/>
        <v>0</v>
      </c>
      <c r="AD35" s="84">
        <f t="shared" si="45"/>
        <v>0</v>
      </c>
      <c r="AE35" s="85">
        <f t="shared" si="46"/>
        <v>0</v>
      </c>
      <c r="AF35" s="88">
        <f t="shared" si="47"/>
        <v>45239</v>
      </c>
      <c r="AG35" s="90">
        <f t="shared" si="48"/>
        <v>0</v>
      </c>
      <c r="AH35" s="90">
        <f t="shared" si="49"/>
        <v>0</v>
      </c>
      <c r="AI35" s="91"/>
      <c r="AJ35" s="92">
        <f t="shared" si="50"/>
        <v>0</v>
      </c>
      <c r="AK35" s="92">
        <f t="shared" si="51"/>
        <v>0.014700000000000001</v>
      </c>
      <c r="AL35" s="93">
        <f t="shared" si="52"/>
        <v>0.14026336162513914</v>
      </c>
      <c r="AM35" s="93">
        <f t="shared" si="53"/>
        <v>0</v>
      </c>
      <c r="AN35" s="93">
        <f t="shared" si="54"/>
        <v>0.21</v>
      </c>
      <c r="AO35" s="93"/>
      <c r="AP35" s="92">
        <f t="shared" si="55"/>
        <v>0</v>
      </c>
      <c r="AQ35" s="92">
        <f t="shared" si="56"/>
        <v>0</v>
      </c>
      <c r="AR35" s="93">
        <f t="shared" si="57"/>
        <v>0</v>
      </c>
      <c r="AS35" s="93">
        <f t="shared" si="58"/>
        <v>0</v>
      </c>
      <c r="AT35" s="93">
        <f t="shared" si="59"/>
        <v>0</v>
      </c>
      <c r="AU35" s="91"/>
      <c r="AV35" s="92">
        <f t="shared" si="60"/>
        <v>0</v>
      </c>
      <c r="AW35" s="92">
        <f t="shared" si="61"/>
        <v>0.014700000000000001</v>
      </c>
      <c r="AY35" s="55"/>
      <c r="BN35" s="99"/>
      <c r="BO35" s="100"/>
      <c r="BZ35" s="106" t="s">
        <v>303</v>
      </c>
      <c r="CA35" s="109">
        <v>0</v>
      </c>
      <c r="CB35" s="109">
        <v>0</v>
      </c>
    </row>
    <row r="36" spans="1:80" ht="12">
      <c r="A36" s="72">
        <v>41264</v>
      </c>
      <c r="B36" s="72">
        <v>41269</v>
      </c>
      <c r="C36" s="98" t="s">
        <v>50</v>
      </c>
      <c r="D36" s="46" t="s">
        <v>246</v>
      </c>
      <c r="E36" s="98">
        <v>41152</v>
      </c>
      <c r="F36" s="48" t="s">
        <v>15</v>
      </c>
      <c r="G36" s="50">
        <v>329951729.2</v>
      </c>
      <c r="H36" s="50">
        <v>16523716.465</v>
      </c>
      <c r="I36" s="50">
        <v>2415020</v>
      </c>
      <c r="J36" s="50">
        <v>0</v>
      </c>
      <c r="K36" s="51">
        <f t="shared" si="33"/>
        <v>0.147</v>
      </c>
      <c r="L36" s="74">
        <f t="shared" si="34"/>
        <v>0.0073</v>
      </c>
      <c r="M36" s="50">
        <v>0</v>
      </c>
      <c r="N36" s="51">
        <f t="shared" si="2"/>
        <v>0</v>
      </c>
      <c r="O36" s="74">
        <f t="shared" si="35"/>
        <v>0</v>
      </c>
      <c r="P36" s="50">
        <v>0</v>
      </c>
      <c r="Q36" s="51">
        <f t="shared" si="4"/>
        <v>0</v>
      </c>
      <c r="R36" s="74">
        <f t="shared" si="36"/>
        <v>0</v>
      </c>
      <c r="S36" s="53">
        <f t="shared" si="37"/>
        <v>0</v>
      </c>
      <c r="T36" s="74">
        <f t="shared" si="38"/>
        <v>0</v>
      </c>
      <c r="U36" s="53">
        <f t="shared" si="39"/>
        <v>0.147</v>
      </c>
      <c r="V36" s="74">
        <f t="shared" si="40"/>
        <v>0.007319313057868951</v>
      </c>
      <c r="W36" s="54">
        <v>2415020</v>
      </c>
      <c r="X36" s="54">
        <v>0</v>
      </c>
      <c r="Y36" s="50">
        <v>0</v>
      </c>
      <c r="Z36" s="51">
        <f t="shared" si="41"/>
        <v>0.147</v>
      </c>
      <c r="AA36" s="74">
        <f t="shared" si="42"/>
        <v>0.0073</v>
      </c>
      <c r="AB36" s="51">
        <f t="shared" si="43"/>
        <v>0</v>
      </c>
      <c r="AC36" s="74">
        <f t="shared" si="44"/>
        <v>0</v>
      </c>
      <c r="AD36" s="51">
        <f t="shared" si="45"/>
        <v>0</v>
      </c>
      <c r="AE36" s="74">
        <f t="shared" si="46"/>
        <v>0</v>
      </c>
      <c r="AF36" s="75">
        <f t="shared" si="47"/>
        <v>2415020</v>
      </c>
      <c r="AG36" s="76">
        <f t="shared" si="48"/>
        <v>0</v>
      </c>
      <c r="AH36" s="76">
        <f t="shared" si="49"/>
        <v>0</v>
      </c>
      <c r="AI36" s="77"/>
      <c r="AJ36" s="78">
        <f t="shared" si="50"/>
        <v>0</v>
      </c>
      <c r="AK36" s="78">
        <f t="shared" si="51"/>
        <v>0.0173</v>
      </c>
      <c r="AL36" s="79">
        <f t="shared" si="52"/>
        <v>0.19968372726492437</v>
      </c>
      <c r="AM36" s="79">
        <f t="shared" si="53"/>
        <v>0</v>
      </c>
      <c r="AN36" s="79">
        <f t="shared" si="54"/>
        <v>0.35</v>
      </c>
      <c r="AO36" s="79"/>
      <c r="AP36" s="78">
        <f t="shared" si="55"/>
        <v>0</v>
      </c>
      <c r="AQ36" s="78">
        <f t="shared" si="56"/>
        <v>0</v>
      </c>
      <c r="AR36" s="79">
        <f t="shared" si="57"/>
        <v>0</v>
      </c>
      <c r="AS36" s="79">
        <f t="shared" si="58"/>
        <v>0</v>
      </c>
      <c r="AT36" s="79">
        <f t="shared" si="59"/>
        <v>0</v>
      </c>
      <c r="AU36" s="71"/>
      <c r="AV36" s="78">
        <f t="shared" si="60"/>
        <v>0</v>
      </c>
      <c r="AW36" s="78">
        <f t="shared" si="61"/>
        <v>0.0173</v>
      </c>
      <c r="AY36" s="55"/>
      <c r="BN36" s="99"/>
      <c r="BO36" s="100"/>
      <c r="BZ36" s="106" t="s">
        <v>304</v>
      </c>
      <c r="CA36" s="109">
        <v>0</v>
      </c>
      <c r="CB36" s="109">
        <v>0</v>
      </c>
    </row>
    <row r="37" spans="1:80" ht="12">
      <c r="A37" s="89">
        <v>41264</v>
      </c>
      <c r="B37" s="89">
        <v>41269</v>
      </c>
      <c r="C37" s="81" t="s">
        <v>101</v>
      </c>
      <c r="D37" s="80" t="s">
        <v>173</v>
      </c>
      <c r="E37" s="81">
        <v>41152</v>
      </c>
      <c r="F37" s="82" t="s">
        <v>210</v>
      </c>
      <c r="G37" s="111">
        <v>12246460.680000002</v>
      </c>
      <c r="H37" s="111">
        <v>782595.3740000001</v>
      </c>
      <c r="I37" s="83">
        <v>0</v>
      </c>
      <c r="J37" s="50">
        <v>0</v>
      </c>
      <c r="K37" s="84">
        <f t="shared" si="33"/>
        <v>0</v>
      </c>
      <c r="L37" s="85">
        <f t="shared" si="34"/>
        <v>0</v>
      </c>
      <c r="M37" s="83">
        <v>0</v>
      </c>
      <c r="N37" s="84">
        <f t="shared" si="2"/>
        <v>0</v>
      </c>
      <c r="O37" s="85">
        <f t="shared" si="35"/>
        <v>0</v>
      </c>
      <c r="P37" s="83">
        <v>0</v>
      </c>
      <c r="Q37" s="84">
        <f t="shared" si="4"/>
        <v>0</v>
      </c>
      <c r="R37" s="85">
        <f t="shared" si="36"/>
        <v>0</v>
      </c>
      <c r="S37" s="86">
        <f t="shared" si="37"/>
        <v>0</v>
      </c>
      <c r="T37" s="85">
        <f t="shared" si="38"/>
        <v>0</v>
      </c>
      <c r="U37" s="86">
        <f t="shared" si="39"/>
        <v>0</v>
      </c>
      <c r="V37" s="85">
        <f t="shared" si="40"/>
        <v>0</v>
      </c>
      <c r="W37" s="87">
        <v>0</v>
      </c>
      <c r="X37" s="87">
        <v>0</v>
      </c>
      <c r="Y37" s="83">
        <v>0</v>
      </c>
      <c r="Z37" s="84">
        <f t="shared" si="41"/>
        <v>0</v>
      </c>
      <c r="AA37" s="85">
        <f t="shared" si="42"/>
        <v>0</v>
      </c>
      <c r="AB37" s="84">
        <f t="shared" si="43"/>
        <v>0</v>
      </c>
      <c r="AC37" s="85">
        <f t="shared" si="44"/>
        <v>0</v>
      </c>
      <c r="AD37" s="84">
        <f t="shared" si="45"/>
        <v>0</v>
      </c>
      <c r="AE37" s="85">
        <f t="shared" si="46"/>
        <v>0</v>
      </c>
      <c r="AF37" s="88">
        <f t="shared" si="47"/>
        <v>0</v>
      </c>
      <c r="AG37" s="90">
        <f t="shared" si="48"/>
        <v>0</v>
      </c>
      <c r="AH37" s="90">
        <f t="shared" si="49"/>
        <v>0</v>
      </c>
      <c r="AI37" s="91"/>
      <c r="AJ37" s="92">
        <f t="shared" si="50"/>
        <v>0</v>
      </c>
      <c r="AK37" s="92">
        <f t="shared" si="51"/>
        <v>0</v>
      </c>
      <c r="AL37" s="93">
        <f t="shared" si="52"/>
        <v>0</v>
      </c>
      <c r="AM37" s="93">
        <f t="shared" si="53"/>
        <v>0</v>
      </c>
      <c r="AN37" s="93">
        <f t="shared" si="54"/>
        <v>0</v>
      </c>
      <c r="AO37" s="93"/>
      <c r="AP37" s="92">
        <f t="shared" si="55"/>
        <v>0</v>
      </c>
      <c r="AQ37" s="92">
        <f t="shared" si="56"/>
        <v>0</v>
      </c>
      <c r="AR37" s="93">
        <f t="shared" si="57"/>
        <v>0</v>
      </c>
      <c r="AS37" s="93">
        <f t="shared" si="58"/>
        <v>0</v>
      </c>
      <c r="AT37" s="93">
        <f t="shared" si="59"/>
        <v>0</v>
      </c>
      <c r="AU37" s="91"/>
      <c r="AV37" s="92">
        <f t="shared" si="60"/>
        <v>0</v>
      </c>
      <c r="AW37" s="92">
        <f t="shared" si="61"/>
        <v>0</v>
      </c>
      <c r="AY37" s="55"/>
      <c r="BN37" s="99"/>
      <c r="BO37" s="100"/>
      <c r="BZ37" s="106" t="s">
        <v>305</v>
      </c>
      <c r="CA37" s="109">
        <v>0</v>
      </c>
      <c r="CB37" s="109">
        <v>0</v>
      </c>
    </row>
    <row r="38" spans="1:80" ht="12">
      <c r="A38" s="72">
        <v>41264</v>
      </c>
      <c r="B38" s="72">
        <v>41269</v>
      </c>
      <c r="C38" s="98" t="s">
        <v>102</v>
      </c>
      <c r="D38" s="46" t="s">
        <v>174</v>
      </c>
      <c r="E38" s="98">
        <v>41152</v>
      </c>
      <c r="F38" s="48" t="s">
        <v>211</v>
      </c>
      <c r="G38" s="50">
        <v>14622828.48</v>
      </c>
      <c r="H38" s="50">
        <v>977935.9349999998</v>
      </c>
      <c r="I38" s="50">
        <v>140808</v>
      </c>
      <c r="J38" s="50">
        <v>0</v>
      </c>
      <c r="K38" s="51">
        <f t="shared" si="33"/>
        <v>0.144</v>
      </c>
      <c r="L38" s="74">
        <f t="shared" si="34"/>
        <v>0.0096</v>
      </c>
      <c r="M38" s="50">
        <v>0</v>
      </c>
      <c r="N38" s="51">
        <f aca="true" t="shared" si="62" ref="N38:N75">IF($AG38="y",ROUNDUP($M38/$H38,4),ROUNDUP($M38/$H38,3))</f>
        <v>0</v>
      </c>
      <c r="O38" s="74">
        <f t="shared" si="35"/>
        <v>0</v>
      </c>
      <c r="P38" s="50">
        <v>0</v>
      </c>
      <c r="Q38" s="51">
        <f aca="true" t="shared" si="63" ref="Q38:Q75">IF($AG38="y",ROUNDUP($P38/$H38,4),ROUNDUP($P38/$H38,3))</f>
        <v>0</v>
      </c>
      <c r="R38" s="74">
        <f t="shared" si="36"/>
        <v>0</v>
      </c>
      <c r="S38" s="53">
        <f t="shared" si="37"/>
        <v>0</v>
      </c>
      <c r="T38" s="74">
        <f t="shared" si="38"/>
        <v>0</v>
      </c>
      <c r="U38" s="53">
        <f t="shared" si="39"/>
        <v>0.144</v>
      </c>
      <c r="V38" s="74">
        <f t="shared" si="40"/>
        <v>0.009629327198399854</v>
      </c>
      <c r="W38" s="54">
        <v>140808</v>
      </c>
      <c r="X38" s="54">
        <v>0</v>
      </c>
      <c r="Y38" s="50">
        <v>0</v>
      </c>
      <c r="Z38" s="51">
        <f t="shared" si="41"/>
        <v>0.144</v>
      </c>
      <c r="AA38" s="74">
        <f t="shared" si="42"/>
        <v>0.0096</v>
      </c>
      <c r="AB38" s="51">
        <f t="shared" si="43"/>
        <v>0</v>
      </c>
      <c r="AC38" s="74">
        <f t="shared" si="44"/>
        <v>0</v>
      </c>
      <c r="AD38" s="51">
        <f t="shared" si="45"/>
        <v>0</v>
      </c>
      <c r="AE38" s="74">
        <f t="shared" si="46"/>
        <v>0</v>
      </c>
      <c r="AF38" s="75">
        <f t="shared" si="47"/>
        <v>140808</v>
      </c>
      <c r="AG38" s="76">
        <f t="shared" si="48"/>
        <v>0</v>
      </c>
      <c r="AH38" s="76">
        <f t="shared" si="49"/>
        <v>0</v>
      </c>
      <c r="AI38" s="77"/>
      <c r="AJ38" s="78">
        <f t="shared" si="50"/>
        <v>0</v>
      </c>
      <c r="AK38" s="78">
        <f t="shared" si="51"/>
        <v>0.0196</v>
      </c>
      <c r="AL38" s="79">
        <f t="shared" si="52"/>
        <v>0.14952746858617075</v>
      </c>
      <c r="AM38" s="79">
        <f t="shared" si="53"/>
        <v>0</v>
      </c>
      <c r="AN38" s="79">
        <f t="shared" si="54"/>
        <v>0.29</v>
      </c>
      <c r="AO38" s="79"/>
      <c r="AP38" s="78">
        <f t="shared" si="55"/>
        <v>0</v>
      </c>
      <c r="AQ38" s="78">
        <f t="shared" si="56"/>
        <v>0</v>
      </c>
      <c r="AR38" s="79">
        <f t="shared" si="57"/>
        <v>0</v>
      </c>
      <c r="AS38" s="79">
        <f t="shared" si="58"/>
        <v>0</v>
      </c>
      <c r="AT38" s="79">
        <f t="shared" si="59"/>
        <v>0</v>
      </c>
      <c r="AU38" s="71"/>
      <c r="AV38" s="78">
        <f t="shared" si="60"/>
        <v>0</v>
      </c>
      <c r="AW38" s="78">
        <f t="shared" si="61"/>
        <v>0.0196</v>
      </c>
      <c r="AY38" s="55"/>
      <c r="BN38" s="99"/>
      <c r="BO38" s="100"/>
      <c r="BZ38" s="106" t="s">
        <v>306</v>
      </c>
      <c r="CA38" s="109">
        <v>0</v>
      </c>
      <c r="CB38" s="109">
        <v>0</v>
      </c>
    </row>
    <row r="39" spans="1:80" ht="12">
      <c r="A39" s="89">
        <v>41269</v>
      </c>
      <c r="B39" s="89">
        <v>41271</v>
      </c>
      <c r="C39" s="81" t="s">
        <v>139</v>
      </c>
      <c r="D39" s="80" t="s">
        <v>175</v>
      </c>
      <c r="E39" s="81">
        <v>41152</v>
      </c>
      <c r="F39" s="82" t="s">
        <v>212</v>
      </c>
      <c r="G39" s="111">
        <v>216274203.36000004</v>
      </c>
      <c r="H39" s="111">
        <v>20159568.257999998</v>
      </c>
      <c r="I39" s="83">
        <v>0</v>
      </c>
      <c r="J39" s="50">
        <v>0</v>
      </c>
      <c r="K39" s="84">
        <f t="shared" si="33"/>
        <v>0</v>
      </c>
      <c r="L39" s="85">
        <f t="shared" si="34"/>
        <v>0</v>
      </c>
      <c r="M39" s="83">
        <v>0</v>
      </c>
      <c r="N39" s="84">
        <f t="shared" si="62"/>
        <v>0</v>
      </c>
      <c r="O39" s="85">
        <f t="shared" si="35"/>
        <v>0</v>
      </c>
      <c r="P39" s="83">
        <v>0</v>
      </c>
      <c r="Q39" s="84">
        <f t="shared" si="63"/>
        <v>0</v>
      </c>
      <c r="R39" s="85">
        <f t="shared" si="36"/>
        <v>0</v>
      </c>
      <c r="S39" s="86">
        <f t="shared" si="37"/>
        <v>0</v>
      </c>
      <c r="T39" s="85">
        <f t="shared" si="38"/>
        <v>0</v>
      </c>
      <c r="U39" s="86">
        <f t="shared" si="39"/>
        <v>0</v>
      </c>
      <c r="V39" s="85">
        <f t="shared" si="40"/>
        <v>0</v>
      </c>
      <c r="W39" s="87">
        <v>0</v>
      </c>
      <c r="X39" s="87">
        <v>0</v>
      </c>
      <c r="Y39" s="83">
        <v>0</v>
      </c>
      <c r="Z39" s="84">
        <f t="shared" si="41"/>
        <v>0</v>
      </c>
      <c r="AA39" s="85">
        <f t="shared" si="42"/>
        <v>0</v>
      </c>
      <c r="AB39" s="84">
        <f t="shared" si="43"/>
        <v>0</v>
      </c>
      <c r="AC39" s="85">
        <f t="shared" si="44"/>
        <v>0</v>
      </c>
      <c r="AD39" s="84">
        <f t="shared" si="45"/>
        <v>0</v>
      </c>
      <c r="AE39" s="85">
        <f t="shared" si="46"/>
        <v>0</v>
      </c>
      <c r="AF39" s="88">
        <f t="shared" si="47"/>
        <v>0</v>
      </c>
      <c r="AG39" s="90">
        <f t="shared" si="48"/>
        <v>0</v>
      </c>
      <c r="AH39" s="90">
        <f t="shared" si="49"/>
        <v>0</v>
      </c>
      <c r="AI39" s="91"/>
      <c r="AJ39" s="92">
        <f t="shared" si="50"/>
        <v>0</v>
      </c>
      <c r="AK39" s="92">
        <f t="shared" si="51"/>
        <v>0</v>
      </c>
      <c r="AL39" s="93">
        <f t="shared" si="52"/>
        <v>0</v>
      </c>
      <c r="AM39" s="93">
        <f t="shared" si="53"/>
        <v>0</v>
      </c>
      <c r="AN39" s="93">
        <f t="shared" si="54"/>
        <v>0</v>
      </c>
      <c r="AO39" s="93"/>
      <c r="AP39" s="92">
        <f t="shared" si="55"/>
        <v>0</v>
      </c>
      <c r="AQ39" s="92">
        <f t="shared" si="56"/>
        <v>0</v>
      </c>
      <c r="AR39" s="93">
        <f t="shared" si="57"/>
        <v>0</v>
      </c>
      <c r="AS39" s="93">
        <f t="shared" si="58"/>
        <v>0</v>
      </c>
      <c r="AT39" s="93">
        <f t="shared" si="59"/>
        <v>0</v>
      </c>
      <c r="AU39" s="91"/>
      <c r="AV39" s="92">
        <f t="shared" si="60"/>
        <v>0</v>
      </c>
      <c r="AW39" s="92">
        <f t="shared" si="61"/>
        <v>0</v>
      </c>
      <c r="AY39" s="55"/>
      <c r="BN39" s="99"/>
      <c r="BO39" s="100"/>
      <c r="BZ39" s="106" t="s">
        <v>307</v>
      </c>
      <c r="CA39" s="109">
        <v>0</v>
      </c>
      <c r="CB39" s="109">
        <v>0</v>
      </c>
    </row>
    <row r="40" spans="1:80" ht="12">
      <c r="A40" s="72">
        <v>41249</v>
      </c>
      <c r="B40" s="72">
        <v>41253</v>
      </c>
      <c r="C40" s="98" t="s">
        <v>52</v>
      </c>
      <c r="D40" s="46" t="s">
        <v>7</v>
      </c>
      <c r="E40" s="98">
        <v>41121</v>
      </c>
      <c r="F40" s="48" t="s">
        <v>72</v>
      </c>
      <c r="G40" s="50">
        <v>341239361.95</v>
      </c>
      <c r="H40" s="50">
        <v>18948290.92</v>
      </c>
      <c r="I40" s="50">
        <v>937017</v>
      </c>
      <c r="J40" s="50">
        <v>0</v>
      </c>
      <c r="K40" s="51">
        <f t="shared" si="33"/>
        <v>0.05</v>
      </c>
      <c r="L40" s="74">
        <f t="shared" si="34"/>
        <v>0.0027</v>
      </c>
      <c r="M40" s="50">
        <v>0</v>
      </c>
      <c r="N40" s="51">
        <f t="shared" si="62"/>
        <v>0</v>
      </c>
      <c r="O40" s="74">
        <f t="shared" si="35"/>
        <v>0</v>
      </c>
      <c r="P40" s="50">
        <v>0</v>
      </c>
      <c r="Q40" s="51">
        <f t="shared" si="63"/>
        <v>0</v>
      </c>
      <c r="R40" s="74">
        <f t="shared" si="36"/>
        <v>0</v>
      </c>
      <c r="S40" s="53">
        <f t="shared" si="37"/>
        <v>0</v>
      </c>
      <c r="T40" s="74">
        <f t="shared" si="38"/>
        <v>0</v>
      </c>
      <c r="U40" s="53">
        <f t="shared" si="39"/>
        <v>0.05</v>
      </c>
      <c r="V40" s="74">
        <f t="shared" si="40"/>
        <v>0.002745922963416208</v>
      </c>
      <c r="W40" s="54">
        <v>937017</v>
      </c>
      <c r="X40" s="54">
        <v>0</v>
      </c>
      <c r="Y40" s="50">
        <v>0</v>
      </c>
      <c r="Z40" s="51">
        <f t="shared" si="41"/>
        <v>0.05</v>
      </c>
      <c r="AA40" s="74">
        <f t="shared" si="42"/>
        <v>0.0027</v>
      </c>
      <c r="AB40" s="51">
        <f t="shared" si="43"/>
        <v>0</v>
      </c>
      <c r="AC40" s="74">
        <f t="shared" si="44"/>
        <v>0</v>
      </c>
      <c r="AD40" s="51">
        <f t="shared" si="45"/>
        <v>0</v>
      </c>
      <c r="AE40" s="74">
        <f t="shared" si="46"/>
        <v>0</v>
      </c>
      <c r="AF40" s="75">
        <f t="shared" si="47"/>
        <v>937017</v>
      </c>
      <c r="AG40" s="76">
        <f t="shared" si="48"/>
        <v>0</v>
      </c>
      <c r="AH40" s="76">
        <f t="shared" si="49"/>
        <v>0</v>
      </c>
      <c r="AI40" s="77"/>
      <c r="AJ40" s="78">
        <f t="shared" si="50"/>
        <v>0</v>
      </c>
      <c r="AK40" s="78">
        <f t="shared" si="51"/>
        <v>0.0127</v>
      </c>
      <c r="AL40" s="79">
        <f t="shared" si="52"/>
        <v>0.18008978402892284</v>
      </c>
      <c r="AM40" s="79">
        <f t="shared" si="53"/>
        <v>0</v>
      </c>
      <c r="AN40" s="79">
        <f t="shared" si="54"/>
        <v>0.23</v>
      </c>
      <c r="AO40" s="79"/>
      <c r="AP40" s="78">
        <f t="shared" si="55"/>
        <v>0</v>
      </c>
      <c r="AQ40" s="78">
        <f t="shared" si="56"/>
        <v>0</v>
      </c>
      <c r="AR40" s="79">
        <f t="shared" si="57"/>
        <v>0</v>
      </c>
      <c r="AS40" s="79">
        <f t="shared" si="58"/>
        <v>0</v>
      </c>
      <c r="AT40" s="79">
        <f t="shared" si="59"/>
        <v>0</v>
      </c>
      <c r="AU40" s="71"/>
      <c r="AV40" s="78">
        <f t="shared" si="60"/>
        <v>0</v>
      </c>
      <c r="AW40" s="78">
        <f t="shared" si="61"/>
        <v>0.0127</v>
      </c>
      <c r="AY40" s="55"/>
      <c r="BN40" s="99"/>
      <c r="BO40" s="100"/>
      <c r="BZ40" s="106" t="s">
        <v>308</v>
      </c>
      <c r="CA40" s="109">
        <v>-28849740</v>
      </c>
      <c r="CB40" s="109" t="s">
        <v>346</v>
      </c>
    </row>
    <row r="41" spans="1:80" ht="12">
      <c r="A41" s="89">
        <v>41262</v>
      </c>
      <c r="B41" s="89">
        <v>41276</v>
      </c>
      <c r="C41" s="81" t="s">
        <v>234</v>
      </c>
      <c r="D41" s="80" t="s">
        <v>250</v>
      </c>
      <c r="E41" s="81">
        <v>41152</v>
      </c>
      <c r="F41" s="82" t="s">
        <v>75</v>
      </c>
      <c r="G41" s="111">
        <v>145219340.54</v>
      </c>
      <c r="H41" s="111">
        <v>17175213.874</v>
      </c>
      <c r="I41" s="83">
        <v>0</v>
      </c>
      <c r="J41" s="50">
        <v>0</v>
      </c>
      <c r="K41" s="84">
        <f t="shared" si="33"/>
        <v>0</v>
      </c>
      <c r="L41" s="85">
        <f t="shared" si="34"/>
        <v>0</v>
      </c>
      <c r="M41" s="83">
        <v>0</v>
      </c>
      <c r="N41" s="84">
        <f t="shared" si="62"/>
        <v>0</v>
      </c>
      <c r="O41" s="85">
        <f t="shared" si="35"/>
        <v>0</v>
      </c>
      <c r="P41" s="83">
        <v>0</v>
      </c>
      <c r="Q41" s="84">
        <f t="shared" si="63"/>
        <v>0</v>
      </c>
      <c r="R41" s="85">
        <f t="shared" si="36"/>
        <v>0</v>
      </c>
      <c r="S41" s="86">
        <f t="shared" si="37"/>
        <v>0</v>
      </c>
      <c r="T41" s="85">
        <f t="shared" si="38"/>
        <v>0</v>
      </c>
      <c r="U41" s="86">
        <f t="shared" si="39"/>
        <v>0</v>
      </c>
      <c r="V41" s="85">
        <f t="shared" si="40"/>
        <v>0</v>
      </c>
      <c r="W41" s="87">
        <v>0</v>
      </c>
      <c r="X41" s="87">
        <v>0</v>
      </c>
      <c r="Y41" s="83">
        <v>0</v>
      </c>
      <c r="Z41" s="84">
        <f t="shared" si="41"/>
        <v>0</v>
      </c>
      <c r="AA41" s="85">
        <f t="shared" si="42"/>
        <v>0</v>
      </c>
      <c r="AB41" s="84">
        <f t="shared" si="43"/>
        <v>0</v>
      </c>
      <c r="AC41" s="85">
        <f t="shared" si="44"/>
        <v>0</v>
      </c>
      <c r="AD41" s="84">
        <f t="shared" si="45"/>
        <v>0</v>
      </c>
      <c r="AE41" s="85">
        <f t="shared" si="46"/>
        <v>0</v>
      </c>
      <c r="AF41" s="88">
        <f t="shared" si="47"/>
        <v>0</v>
      </c>
      <c r="AG41" s="90">
        <f t="shared" si="48"/>
        <v>0</v>
      </c>
      <c r="AH41" s="90">
        <f t="shared" si="49"/>
        <v>0</v>
      </c>
      <c r="AI41" s="91"/>
      <c r="AJ41" s="92">
        <f t="shared" si="50"/>
        <v>0</v>
      </c>
      <c r="AK41" s="92">
        <f t="shared" si="51"/>
        <v>0</v>
      </c>
      <c r="AL41" s="93">
        <f t="shared" si="52"/>
        <v>0</v>
      </c>
      <c r="AM41" s="93">
        <f t="shared" si="53"/>
        <v>0</v>
      </c>
      <c r="AN41" s="93">
        <f t="shared" si="54"/>
        <v>0</v>
      </c>
      <c r="AO41" s="93"/>
      <c r="AP41" s="92">
        <f t="shared" si="55"/>
        <v>0</v>
      </c>
      <c r="AQ41" s="92">
        <f t="shared" si="56"/>
        <v>0</v>
      </c>
      <c r="AR41" s="93">
        <f t="shared" si="57"/>
        <v>0</v>
      </c>
      <c r="AS41" s="93">
        <f t="shared" si="58"/>
        <v>0</v>
      </c>
      <c r="AT41" s="93">
        <f t="shared" si="59"/>
        <v>0</v>
      </c>
      <c r="AU41" s="91"/>
      <c r="AV41" s="92">
        <f t="shared" si="60"/>
        <v>0</v>
      </c>
      <c r="AW41" s="92">
        <f t="shared" si="61"/>
        <v>0</v>
      </c>
      <c r="AY41" s="55"/>
      <c r="BN41" s="99"/>
      <c r="BO41" s="100"/>
      <c r="BZ41" s="106" t="s">
        <v>309</v>
      </c>
      <c r="CA41" s="109">
        <v>0</v>
      </c>
      <c r="CB41" s="109">
        <v>0</v>
      </c>
    </row>
    <row r="42" spans="1:80" ht="12">
      <c r="A42" s="72">
        <v>41262</v>
      </c>
      <c r="B42" s="72">
        <v>41269</v>
      </c>
      <c r="C42" s="98" t="s">
        <v>54</v>
      </c>
      <c r="D42" s="46" t="s">
        <v>249</v>
      </c>
      <c r="E42" s="98">
        <v>41243</v>
      </c>
      <c r="F42" s="48" t="s">
        <v>84</v>
      </c>
      <c r="G42" s="50">
        <v>981782759.55</v>
      </c>
      <c r="H42" s="50">
        <v>159603920.266</v>
      </c>
      <c r="I42" s="50">
        <v>1583332</v>
      </c>
      <c r="J42" s="50">
        <v>0</v>
      </c>
      <c r="K42" s="51">
        <f t="shared" si="33"/>
        <v>0.009999999999999998</v>
      </c>
      <c r="L42" s="74">
        <f t="shared" si="34"/>
        <v>0.0016</v>
      </c>
      <c r="M42" s="50">
        <v>0</v>
      </c>
      <c r="N42" s="51">
        <f t="shared" si="62"/>
        <v>0</v>
      </c>
      <c r="O42" s="74">
        <f t="shared" si="35"/>
        <v>0</v>
      </c>
      <c r="P42" s="50">
        <v>0</v>
      </c>
      <c r="Q42" s="51">
        <f t="shared" si="63"/>
        <v>0</v>
      </c>
      <c r="R42" s="74">
        <f t="shared" si="36"/>
        <v>0</v>
      </c>
      <c r="S42" s="53">
        <f t="shared" si="37"/>
        <v>0</v>
      </c>
      <c r="T42" s="74">
        <f t="shared" si="38"/>
        <v>0</v>
      </c>
      <c r="U42" s="53">
        <f t="shared" si="39"/>
        <v>0.009999999999999998</v>
      </c>
      <c r="V42" s="74">
        <f t="shared" si="40"/>
        <v>0.001612711146736494</v>
      </c>
      <c r="W42" s="54">
        <v>0</v>
      </c>
      <c r="X42" s="54">
        <v>0</v>
      </c>
      <c r="Y42" s="50">
        <v>0</v>
      </c>
      <c r="Z42" s="51">
        <f t="shared" si="41"/>
        <v>0</v>
      </c>
      <c r="AA42" s="74">
        <f t="shared" si="42"/>
        <v>0</v>
      </c>
      <c r="AB42" s="51">
        <f t="shared" si="43"/>
        <v>0</v>
      </c>
      <c r="AC42" s="74">
        <f t="shared" si="44"/>
        <v>0</v>
      </c>
      <c r="AD42" s="51">
        <f t="shared" si="45"/>
        <v>0</v>
      </c>
      <c r="AE42" s="74">
        <f t="shared" si="46"/>
        <v>0</v>
      </c>
      <c r="AF42" s="75">
        <f t="shared" si="47"/>
        <v>1583332</v>
      </c>
      <c r="AG42" s="76">
        <f t="shared" si="48"/>
        <v>0</v>
      </c>
      <c r="AH42" s="76">
        <f t="shared" si="49"/>
        <v>0</v>
      </c>
      <c r="AI42" s="77"/>
      <c r="AJ42" s="78">
        <f t="shared" si="50"/>
        <v>0</v>
      </c>
      <c r="AK42" s="78">
        <f t="shared" si="51"/>
        <v>0.011600000000000001</v>
      </c>
      <c r="AL42" s="79">
        <f t="shared" si="52"/>
        <v>0.061513699532801926</v>
      </c>
      <c r="AM42" s="79">
        <f t="shared" si="53"/>
        <v>0</v>
      </c>
      <c r="AN42" s="79">
        <f t="shared" si="54"/>
        <v>0.07</v>
      </c>
      <c r="AO42" s="79"/>
      <c r="AP42" s="78">
        <f t="shared" si="55"/>
        <v>0</v>
      </c>
      <c r="AQ42" s="78">
        <f t="shared" si="56"/>
        <v>0</v>
      </c>
      <c r="AR42" s="79">
        <f t="shared" si="57"/>
        <v>0</v>
      </c>
      <c r="AS42" s="79">
        <f t="shared" si="58"/>
        <v>0</v>
      </c>
      <c r="AT42" s="79">
        <f t="shared" si="59"/>
        <v>0</v>
      </c>
      <c r="AU42" s="71"/>
      <c r="AV42" s="78">
        <f t="shared" si="60"/>
        <v>0</v>
      </c>
      <c r="AW42" s="78">
        <f t="shared" si="61"/>
        <v>0.011600000000000001</v>
      </c>
      <c r="AY42" s="55"/>
      <c r="BN42" s="99"/>
      <c r="BO42" s="100"/>
      <c r="BZ42" s="106" t="s">
        <v>310</v>
      </c>
      <c r="CA42" s="109">
        <v>0</v>
      </c>
      <c r="CB42" s="109">
        <v>0</v>
      </c>
    </row>
    <row r="43" spans="1:80" ht="12">
      <c r="A43" s="89">
        <v>41264</v>
      </c>
      <c r="B43" s="89">
        <v>41269</v>
      </c>
      <c r="C43" s="81" t="s">
        <v>55</v>
      </c>
      <c r="D43" s="80" t="s">
        <v>257</v>
      </c>
      <c r="E43" s="81">
        <v>41152</v>
      </c>
      <c r="F43" s="82" t="s">
        <v>83</v>
      </c>
      <c r="G43" s="111">
        <v>1521929003.6899998</v>
      </c>
      <c r="H43" s="111">
        <v>192379276.42900002</v>
      </c>
      <c r="I43" s="83">
        <v>0</v>
      </c>
      <c r="J43" s="50">
        <v>0</v>
      </c>
      <c r="K43" s="84">
        <f t="shared" si="33"/>
        <v>0</v>
      </c>
      <c r="L43" s="85">
        <f t="shared" si="34"/>
        <v>0</v>
      </c>
      <c r="M43" s="83">
        <v>0</v>
      </c>
      <c r="N43" s="84">
        <f t="shared" si="62"/>
        <v>0</v>
      </c>
      <c r="O43" s="85">
        <f t="shared" si="35"/>
        <v>0</v>
      </c>
      <c r="P43" s="83">
        <v>0</v>
      </c>
      <c r="Q43" s="84">
        <f t="shared" si="63"/>
        <v>0</v>
      </c>
      <c r="R43" s="85">
        <f t="shared" si="36"/>
        <v>0</v>
      </c>
      <c r="S43" s="86">
        <f t="shared" si="37"/>
        <v>0</v>
      </c>
      <c r="T43" s="85">
        <f t="shared" si="38"/>
        <v>0</v>
      </c>
      <c r="U43" s="86">
        <f t="shared" si="39"/>
        <v>0</v>
      </c>
      <c r="V43" s="85">
        <f t="shared" si="40"/>
        <v>0</v>
      </c>
      <c r="W43" s="87">
        <v>0</v>
      </c>
      <c r="X43" s="87">
        <v>0</v>
      </c>
      <c r="Y43" s="83">
        <v>0</v>
      </c>
      <c r="Z43" s="84">
        <f t="shared" si="41"/>
        <v>0</v>
      </c>
      <c r="AA43" s="85">
        <f t="shared" si="42"/>
        <v>0</v>
      </c>
      <c r="AB43" s="84">
        <f t="shared" si="43"/>
        <v>0</v>
      </c>
      <c r="AC43" s="85">
        <f t="shared" si="44"/>
        <v>0</v>
      </c>
      <c r="AD43" s="84">
        <f t="shared" si="45"/>
        <v>0</v>
      </c>
      <c r="AE43" s="85">
        <f t="shared" si="46"/>
        <v>0</v>
      </c>
      <c r="AF43" s="88">
        <f t="shared" si="47"/>
        <v>0</v>
      </c>
      <c r="AG43" s="90">
        <f t="shared" si="48"/>
        <v>0</v>
      </c>
      <c r="AH43" s="90">
        <f t="shared" si="49"/>
        <v>0</v>
      </c>
      <c r="AI43" s="91"/>
      <c r="AJ43" s="92">
        <f t="shared" si="50"/>
        <v>0</v>
      </c>
      <c r="AK43" s="92">
        <f t="shared" si="51"/>
        <v>0</v>
      </c>
      <c r="AL43" s="93">
        <f t="shared" si="52"/>
        <v>0</v>
      </c>
      <c r="AM43" s="93">
        <f t="shared" si="53"/>
        <v>0</v>
      </c>
      <c r="AN43" s="93">
        <f t="shared" si="54"/>
        <v>0</v>
      </c>
      <c r="AO43" s="93"/>
      <c r="AP43" s="92">
        <f t="shared" si="55"/>
        <v>0</v>
      </c>
      <c r="AQ43" s="92">
        <f t="shared" si="56"/>
        <v>0</v>
      </c>
      <c r="AR43" s="93">
        <f t="shared" si="57"/>
        <v>0</v>
      </c>
      <c r="AS43" s="93">
        <f t="shared" si="58"/>
        <v>0</v>
      </c>
      <c r="AT43" s="93">
        <f t="shared" si="59"/>
        <v>0</v>
      </c>
      <c r="AU43" s="91"/>
      <c r="AV43" s="92">
        <f t="shared" si="60"/>
        <v>0</v>
      </c>
      <c r="AW43" s="92">
        <f t="shared" si="61"/>
        <v>0</v>
      </c>
      <c r="AY43" s="55"/>
      <c r="BN43" s="99"/>
      <c r="BO43" s="100"/>
      <c r="BZ43" s="106" t="s">
        <v>311</v>
      </c>
      <c r="CA43" s="109">
        <v>0</v>
      </c>
      <c r="CB43" s="109">
        <v>0</v>
      </c>
    </row>
    <row r="44" spans="1:80" ht="12">
      <c r="A44" s="72">
        <v>41262</v>
      </c>
      <c r="B44" s="72">
        <v>41269</v>
      </c>
      <c r="C44" s="98" t="s">
        <v>56</v>
      </c>
      <c r="D44" s="46" t="s">
        <v>176</v>
      </c>
      <c r="E44" s="98">
        <v>41213</v>
      </c>
      <c r="F44" s="48" t="s">
        <v>19</v>
      </c>
      <c r="G44" s="50">
        <v>1432010032.2900002</v>
      </c>
      <c r="H44" s="50">
        <v>198521706.913</v>
      </c>
      <c r="I44" s="50">
        <v>0</v>
      </c>
      <c r="J44" s="50">
        <v>0</v>
      </c>
      <c r="K44" s="51">
        <f t="shared" si="33"/>
        <v>0</v>
      </c>
      <c r="L44" s="74">
        <f t="shared" si="34"/>
        <v>0</v>
      </c>
      <c r="M44" s="50">
        <v>0</v>
      </c>
      <c r="N44" s="51">
        <f t="shared" si="62"/>
        <v>0</v>
      </c>
      <c r="O44" s="74">
        <f t="shared" si="35"/>
        <v>0</v>
      </c>
      <c r="P44" s="50">
        <v>0</v>
      </c>
      <c r="Q44" s="51">
        <f t="shared" si="63"/>
        <v>0</v>
      </c>
      <c r="R44" s="74">
        <f t="shared" si="36"/>
        <v>0</v>
      </c>
      <c r="S44" s="53">
        <f t="shared" si="37"/>
        <v>0</v>
      </c>
      <c r="T44" s="74">
        <f t="shared" si="38"/>
        <v>0</v>
      </c>
      <c r="U44" s="53">
        <f t="shared" si="39"/>
        <v>0</v>
      </c>
      <c r="V44" s="74">
        <f t="shared" si="40"/>
        <v>0</v>
      </c>
      <c r="W44" s="54">
        <v>0</v>
      </c>
      <c r="X44" s="54">
        <v>0</v>
      </c>
      <c r="Y44" s="50">
        <v>0</v>
      </c>
      <c r="Z44" s="51">
        <f t="shared" si="41"/>
        <v>0</v>
      </c>
      <c r="AA44" s="74">
        <f t="shared" si="42"/>
        <v>0</v>
      </c>
      <c r="AB44" s="51">
        <f t="shared" si="43"/>
        <v>0</v>
      </c>
      <c r="AC44" s="74">
        <f t="shared" si="44"/>
        <v>0</v>
      </c>
      <c r="AD44" s="51">
        <f t="shared" si="45"/>
        <v>0</v>
      </c>
      <c r="AE44" s="74">
        <f t="shared" si="46"/>
        <v>0</v>
      </c>
      <c r="AF44" s="75">
        <f t="shared" si="47"/>
        <v>0</v>
      </c>
      <c r="AG44" s="76">
        <f t="shared" si="48"/>
        <v>0</v>
      </c>
      <c r="AH44" s="76">
        <f t="shared" si="49"/>
        <v>0</v>
      </c>
      <c r="AI44" s="77"/>
      <c r="AJ44" s="78">
        <f t="shared" si="50"/>
        <v>0</v>
      </c>
      <c r="AK44" s="78">
        <f t="shared" si="51"/>
        <v>0</v>
      </c>
      <c r="AL44" s="79">
        <f t="shared" si="52"/>
        <v>0</v>
      </c>
      <c r="AM44" s="79">
        <f t="shared" si="53"/>
        <v>0</v>
      </c>
      <c r="AN44" s="79">
        <f t="shared" si="54"/>
        <v>0</v>
      </c>
      <c r="AO44" s="79"/>
      <c r="AP44" s="78">
        <f t="shared" si="55"/>
        <v>0</v>
      </c>
      <c r="AQ44" s="78">
        <f t="shared" si="56"/>
        <v>0</v>
      </c>
      <c r="AR44" s="79">
        <f t="shared" si="57"/>
        <v>0</v>
      </c>
      <c r="AS44" s="79">
        <f t="shared" si="58"/>
        <v>0</v>
      </c>
      <c r="AT44" s="79">
        <f t="shared" si="59"/>
        <v>0</v>
      </c>
      <c r="AU44" s="71"/>
      <c r="AV44" s="78">
        <f t="shared" si="60"/>
        <v>0</v>
      </c>
      <c r="AW44" s="78">
        <f t="shared" si="61"/>
        <v>0</v>
      </c>
      <c r="AY44" s="55"/>
      <c r="BN44" s="99"/>
      <c r="BO44" s="100"/>
      <c r="BZ44" s="106" t="s">
        <v>312</v>
      </c>
      <c r="CA44" s="109">
        <v>0</v>
      </c>
      <c r="CB44" s="109">
        <v>0</v>
      </c>
    </row>
    <row r="45" spans="1:80" ht="12">
      <c r="A45" s="89">
        <v>41264</v>
      </c>
      <c r="B45" s="89">
        <v>41269</v>
      </c>
      <c r="C45" s="81" t="s">
        <v>57</v>
      </c>
      <c r="D45" s="80" t="s">
        <v>177</v>
      </c>
      <c r="E45" s="81">
        <v>41152</v>
      </c>
      <c r="F45" s="82" t="s">
        <v>213</v>
      </c>
      <c r="G45" s="111">
        <v>869883213.18</v>
      </c>
      <c r="H45" s="111">
        <v>27161071.740000002</v>
      </c>
      <c r="I45" s="83">
        <v>9308546</v>
      </c>
      <c r="J45" s="50">
        <v>0</v>
      </c>
      <c r="K45" s="84">
        <f t="shared" si="33"/>
        <v>0.343</v>
      </c>
      <c r="L45" s="85">
        <f t="shared" si="34"/>
        <v>0.0107</v>
      </c>
      <c r="M45" s="83">
        <v>0</v>
      </c>
      <c r="N45" s="84">
        <f t="shared" si="62"/>
        <v>0</v>
      </c>
      <c r="O45" s="85">
        <f t="shared" si="35"/>
        <v>0</v>
      </c>
      <c r="P45" s="83">
        <v>0</v>
      </c>
      <c r="Q45" s="84">
        <f t="shared" si="63"/>
        <v>0</v>
      </c>
      <c r="R45" s="85">
        <f t="shared" si="36"/>
        <v>0</v>
      </c>
      <c r="S45" s="86">
        <f t="shared" si="37"/>
        <v>0</v>
      </c>
      <c r="T45" s="85">
        <f t="shared" si="38"/>
        <v>0</v>
      </c>
      <c r="U45" s="86">
        <f t="shared" si="39"/>
        <v>0.343</v>
      </c>
      <c r="V45" s="85">
        <f t="shared" si="40"/>
        <v>0.01070091462734531</v>
      </c>
      <c r="W45" s="87">
        <v>9308546</v>
      </c>
      <c r="X45" s="87">
        <v>0</v>
      </c>
      <c r="Y45" s="83">
        <v>0</v>
      </c>
      <c r="Z45" s="84">
        <f t="shared" si="41"/>
        <v>0.343</v>
      </c>
      <c r="AA45" s="85">
        <f t="shared" si="42"/>
        <v>0.0107</v>
      </c>
      <c r="AB45" s="84">
        <f t="shared" si="43"/>
        <v>0</v>
      </c>
      <c r="AC45" s="85">
        <f t="shared" si="44"/>
        <v>0</v>
      </c>
      <c r="AD45" s="84">
        <f t="shared" si="45"/>
        <v>0</v>
      </c>
      <c r="AE45" s="85">
        <f t="shared" si="46"/>
        <v>0</v>
      </c>
      <c r="AF45" s="88">
        <f t="shared" si="47"/>
        <v>9308546</v>
      </c>
      <c r="AG45" s="90">
        <f t="shared" si="48"/>
        <v>0</v>
      </c>
      <c r="AH45" s="90">
        <f t="shared" si="49"/>
        <v>0</v>
      </c>
      <c r="AI45" s="91"/>
      <c r="AJ45" s="92">
        <f t="shared" si="50"/>
        <v>0.0006999999999999992</v>
      </c>
      <c r="AK45" s="92">
        <f t="shared" si="51"/>
        <v>0.0207</v>
      </c>
      <c r="AL45" s="93">
        <f t="shared" si="52"/>
        <v>0.3202683684601909</v>
      </c>
      <c r="AM45" s="93">
        <f t="shared" si="53"/>
        <v>0.02</v>
      </c>
      <c r="AN45" s="93">
        <f t="shared" si="54"/>
        <v>0.66</v>
      </c>
      <c r="AO45" s="93"/>
      <c r="AP45" s="92">
        <f t="shared" si="55"/>
        <v>0</v>
      </c>
      <c r="AQ45" s="92">
        <f t="shared" si="56"/>
        <v>0</v>
      </c>
      <c r="AR45" s="93">
        <f t="shared" si="57"/>
        <v>0</v>
      </c>
      <c r="AS45" s="93">
        <f t="shared" si="58"/>
        <v>0</v>
      </c>
      <c r="AT45" s="93">
        <f t="shared" si="59"/>
        <v>0</v>
      </c>
      <c r="AU45" s="91"/>
      <c r="AV45" s="92">
        <f t="shared" si="60"/>
        <v>0.0006999999999999992</v>
      </c>
      <c r="AW45" s="92">
        <f t="shared" si="61"/>
        <v>0.0207</v>
      </c>
      <c r="AY45" s="55"/>
      <c r="BN45" s="99"/>
      <c r="BO45" s="100"/>
      <c r="BZ45" s="106" t="s">
        <v>313</v>
      </c>
      <c r="CA45" s="109">
        <v>0</v>
      </c>
      <c r="CB45" s="109">
        <v>0</v>
      </c>
    </row>
    <row r="46" spans="1:80" ht="12">
      <c r="A46" s="72">
        <v>41264</v>
      </c>
      <c r="B46" s="72">
        <v>41269</v>
      </c>
      <c r="C46" s="98" t="s">
        <v>58</v>
      </c>
      <c r="D46" s="46" t="s">
        <v>178</v>
      </c>
      <c r="E46" s="98">
        <v>41090</v>
      </c>
      <c r="F46" s="48" t="s">
        <v>78</v>
      </c>
      <c r="G46" s="50">
        <v>983031705.1200001</v>
      </c>
      <c r="H46" s="50">
        <v>53116072.781</v>
      </c>
      <c r="I46" s="50">
        <v>0</v>
      </c>
      <c r="J46" s="50">
        <v>0</v>
      </c>
      <c r="K46" s="51">
        <f t="shared" si="33"/>
        <v>0</v>
      </c>
      <c r="L46" s="74">
        <f t="shared" si="34"/>
        <v>0</v>
      </c>
      <c r="M46" s="50">
        <v>0</v>
      </c>
      <c r="N46" s="51">
        <f t="shared" si="62"/>
        <v>0</v>
      </c>
      <c r="O46" s="74">
        <f t="shared" si="35"/>
        <v>0</v>
      </c>
      <c r="P46" s="50">
        <v>0</v>
      </c>
      <c r="Q46" s="51">
        <f t="shared" si="63"/>
        <v>0</v>
      </c>
      <c r="R46" s="74">
        <f t="shared" si="36"/>
        <v>0</v>
      </c>
      <c r="S46" s="53">
        <f t="shared" si="37"/>
        <v>0</v>
      </c>
      <c r="T46" s="74">
        <f t="shared" si="38"/>
        <v>0</v>
      </c>
      <c r="U46" s="53">
        <f t="shared" si="39"/>
        <v>0</v>
      </c>
      <c r="V46" s="74">
        <f t="shared" si="40"/>
        <v>0</v>
      </c>
      <c r="W46" s="54">
        <v>0</v>
      </c>
      <c r="X46" s="54">
        <v>0</v>
      </c>
      <c r="Y46" s="50">
        <v>0</v>
      </c>
      <c r="Z46" s="51">
        <f t="shared" si="41"/>
        <v>0</v>
      </c>
      <c r="AA46" s="74">
        <f t="shared" si="42"/>
        <v>0</v>
      </c>
      <c r="AB46" s="51">
        <f t="shared" si="43"/>
        <v>0</v>
      </c>
      <c r="AC46" s="74">
        <f t="shared" si="44"/>
        <v>0</v>
      </c>
      <c r="AD46" s="51">
        <f t="shared" si="45"/>
        <v>0</v>
      </c>
      <c r="AE46" s="74">
        <f t="shared" si="46"/>
        <v>0</v>
      </c>
      <c r="AF46" s="75">
        <f t="shared" si="47"/>
        <v>0</v>
      </c>
      <c r="AG46" s="76">
        <f t="shared" si="48"/>
        <v>0</v>
      </c>
      <c r="AH46" s="76">
        <f t="shared" si="49"/>
        <v>0</v>
      </c>
      <c r="AI46" s="77"/>
      <c r="AJ46" s="78">
        <f t="shared" si="50"/>
        <v>0</v>
      </c>
      <c r="AK46" s="78">
        <f t="shared" si="51"/>
        <v>0</v>
      </c>
      <c r="AL46" s="79">
        <f t="shared" si="52"/>
        <v>0</v>
      </c>
      <c r="AM46" s="79">
        <f t="shared" si="53"/>
        <v>0</v>
      </c>
      <c r="AN46" s="79">
        <f t="shared" si="54"/>
        <v>0</v>
      </c>
      <c r="AO46" s="79"/>
      <c r="AP46" s="78">
        <f t="shared" si="55"/>
        <v>0</v>
      </c>
      <c r="AQ46" s="78">
        <f t="shared" si="56"/>
        <v>0</v>
      </c>
      <c r="AR46" s="79">
        <f t="shared" si="57"/>
        <v>0</v>
      </c>
      <c r="AS46" s="79">
        <f t="shared" si="58"/>
        <v>0</v>
      </c>
      <c r="AT46" s="79">
        <f t="shared" si="59"/>
        <v>0</v>
      </c>
      <c r="AU46" s="71"/>
      <c r="AV46" s="78">
        <f t="shared" si="60"/>
        <v>0</v>
      </c>
      <c r="AW46" s="78">
        <f t="shared" si="61"/>
        <v>0</v>
      </c>
      <c r="AY46" s="55"/>
      <c r="BN46" s="99"/>
      <c r="BO46" s="100"/>
      <c r="BZ46" s="106" t="s">
        <v>314</v>
      </c>
      <c r="CA46" s="109">
        <v>-1453647040</v>
      </c>
      <c r="CB46" s="109" t="s">
        <v>346</v>
      </c>
    </row>
    <row r="47" spans="1:80" ht="12">
      <c r="A47" s="89">
        <v>41264</v>
      </c>
      <c r="B47" s="89">
        <v>41269</v>
      </c>
      <c r="C47" s="81" t="s">
        <v>60</v>
      </c>
      <c r="D47" s="80" t="s">
        <v>256</v>
      </c>
      <c r="E47" s="81">
        <v>41182</v>
      </c>
      <c r="F47" s="82" t="s">
        <v>237</v>
      </c>
      <c r="G47" s="111">
        <v>328516505.75</v>
      </c>
      <c r="H47" s="111">
        <v>21501128.159</v>
      </c>
      <c r="I47" s="83">
        <v>1365794</v>
      </c>
      <c r="J47" s="50">
        <v>0</v>
      </c>
      <c r="K47" s="84">
        <f t="shared" si="33"/>
        <v>0.064</v>
      </c>
      <c r="L47" s="85">
        <f t="shared" si="34"/>
        <v>0.0042</v>
      </c>
      <c r="M47" s="83">
        <v>0</v>
      </c>
      <c r="N47" s="84">
        <f t="shared" si="62"/>
        <v>0</v>
      </c>
      <c r="O47" s="85">
        <f t="shared" si="35"/>
        <v>0</v>
      </c>
      <c r="P47" s="83">
        <v>0</v>
      </c>
      <c r="Q47" s="84">
        <f t="shared" si="63"/>
        <v>0</v>
      </c>
      <c r="R47" s="85">
        <f t="shared" si="36"/>
        <v>0</v>
      </c>
      <c r="S47" s="86">
        <f t="shared" si="37"/>
        <v>0</v>
      </c>
      <c r="T47" s="85">
        <f t="shared" si="38"/>
        <v>0</v>
      </c>
      <c r="U47" s="86">
        <f t="shared" si="39"/>
        <v>0.064</v>
      </c>
      <c r="V47" s="85">
        <f t="shared" si="40"/>
        <v>0.004157459293809014</v>
      </c>
      <c r="W47" s="87">
        <v>1365794</v>
      </c>
      <c r="X47" s="87">
        <v>0</v>
      </c>
      <c r="Y47" s="83">
        <v>0</v>
      </c>
      <c r="Z47" s="84">
        <f t="shared" si="41"/>
        <v>0.064</v>
      </c>
      <c r="AA47" s="85">
        <f t="shared" si="42"/>
        <v>0.0042</v>
      </c>
      <c r="AB47" s="84">
        <f t="shared" si="43"/>
        <v>0</v>
      </c>
      <c r="AC47" s="85">
        <f t="shared" si="44"/>
        <v>0</v>
      </c>
      <c r="AD47" s="84">
        <f t="shared" si="45"/>
        <v>0</v>
      </c>
      <c r="AE47" s="85">
        <f t="shared" si="46"/>
        <v>0</v>
      </c>
      <c r="AF47" s="88">
        <f t="shared" si="47"/>
        <v>1365794</v>
      </c>
      <c r="AG47" s="90">
        <f t="shared" si="48"/>
        <v>0</v>
      </c>
      <c r="AH47" s="90">
        <f t="shared" si="49"/>
        <v>0</v>
      </c>
      <c r="AI47" s="91"/>
      <c r="AJ47" s="92">
        <f t="shared" si="50"/>
        <v>0</v>
      </c>
      <c r="AK47" s="92">
        <f t="shared" si="51"/>
        <v>0.0142</v>
      </c>
      <c r="AL47" s="93">
        <f t="shared" si="52"/>
        <v>0.15279035747363268</v>
      </c>
      <c r="AM47" s="93">
        <f t="shared" si="53"/>
        <v>0</v>
      </c>
      <c r="AN47" s="93">
        <f t="shared" si="54"/>
        <v>0.22</v>
      </c>
      <c r="AO47" s="93"/>
      <c r="AP47" s="92">
        <f t="shared" si="55"/>
        <v>0</v>
      </c>
      <c r="AQ47" s="92">
        <f t="shared" si="56"/>
        <v>0</v>
      </c>
      <c r="AR47" s="93">
        <f t="shared" si="57"/>
        <v>0</v>
      </c>
      <c r="AS47" s="93">
        <f t="shared" si="58"/>
        <v>0</v>
      </c>
      <c r="AT47" s="93">
        <f t="shared" si="59"/>
        <v>0</v>
      </c>
      <c r="AU47" s="91"/>
      <c r="AV47" s="92">
        <f t="shared" si="60"/>
        <v>0</v>
      </c>
      <c r="AW47" s="92">
        <f t="shared" si="61"/>
        <v>0.0142</v>
      </c>
      <c r="AY47" s="55"/>
      <c r="BN47" s="99"/>
      <c r="BO47" s="100"/>
      <c r="BZ47" s="106" t="s">
        <v>315</v>
      </c>
      <c r="CA47" s="109">
        <v>0</v>
      </c>
      <c r="CB47" s="109">
        <v>0</v>
      </c>
    </row>
    <row r="48" spans="1:80" ht="12">
      <c r="A48" s="72">
        <v>41264</v>
      </c>
      <c r="B48" s="72">
        <v>41269</v>
      </c>
      <c r="C48" s="98" t="s">
        <v>59</v>
      </c>
      <c r="D48" s="46" t="s">
        <v>179</v>
      </c>
      <c r="E48" s="98">
        <v>41090</v>
      </c>
      <c r="F48" s="48" t="s">
        <v>65</v>
      </c>
      <c r="G48" s="50">
        <v>203421756.76999998</v>
      </c>
      <c r="H48" s="50">
        <v>21531274.232000005</v>
      </c>
      <c r="I48" s="50">
        <v>2465145</v>
      </c>
      <c r="J48" s="50">
        <v>0</v>
      </c>
      <c r="K48" s="51">
        <f t="shared" si="33"/>
        <v>0.115</v>
      </c>
      <c r="L48" s="74">
        <f t="shared" si="34"/>
        <v>0.0121</v>
      </c>
      <c r="M48" s="50">
        <v>0</v>
      </c>
      <c r="N48" s="51">
        <f t="shared" si="62"/>
        <v>0</v>
      </c>
      <c r="O48" s="74">
        <f t="shared" si="35"/>
        <v>0</v>
      </c>
      <c r="P48" s="50">
        <v>0</v>
      </c>
      <c r="Q48" s="51">
        <f t="shared" si="63"/>
        <v>0</v>
      </c>
      <c r="R48" s="74">
        <f t="shared" si="36"/>
        <v>0</v>
      </c>
      <c r="S48" s="53">
        <f t="shared" si="37"/>
        <v>0</v>
      </c>
      <c r="T48" s="74">
        <f t="shared" si="38"/>
        <v>0</v>
      </c>
      <c r="U48" s="53">
        <f t="shared" si="39"/>
        <v>0.115</v>
      </c>
      <c r="V48" s="74">
        <f t="shared" si="40"/>
        <v>0.012118394016168245</v>
      </c>
      <c r="W48" s="54">
        <v>2465145</v>
      </c>
      <c r="X48" s="54">
        <v>0</v>
      </c>
      <c r="Y48" s="50">
        <v>0</v>
      </c>
      <c r="Z48" s="51">
        <f t="shared" si="41"/>
        <v>0.115</v>
      </c>
      <c r="AA48" s="74">
        <f t="shared" si="42"/>
        <v>0.0121</v>
      </c>
      <c r="AB48" s="51">
        <f t="shared" si="43"/>
        <v>0</v>
      </c>
      <c r="AC48" s="74">
        <f t="shared" si="44"/>
        <v>0</v>
      </c>
      <c r="AD48" s="51">
        <f t="shared" si="45"/>
        <v>0</v>
      </c>
      <c r="AE48" s="74">
        <f t="shared" si="46"/>
        <v>0</v>
      </c>
      <c r="AF48" s="75">
        <f t="shared" si="47"/>
        <v>2465145</v>
      </c>
      <c r="AG48" s="76">
        <f t="shared" si="48"/>
        <v>0</v>
      </c>
      <c r="AH48" s="76">
        <f t="shared" si="49"/>
        <v>0</v>
      </c>
      <c r="AI48" s="77"/>
      <c r="AJ48" s="78">
        <f t="shared" si="50"/>
        <v>0.0020999999999999994</v>
      </c>
      <c r="AK48" s="78">
        <f t="shared" si="51"/>
        <v>0.0221</v>
      </c>
      <c r="AL48" s="79">
        <f t="shared" si="52"/>
        <v>0.09447734238955187</v>
      </c>
      <c r="AM48" s="79">
        <f t="shared" si="53"/>
        <v>0.02</v>
      </c>
      <c r="AN48" s="79">
        <f t="shared" si="54"/>
        <v>0.21</v>
      </c>
      <c r="AO48" s="79"/>
      <c r="AP48" s="78">
        <f t="shared" si="55"/>
        <v>0</v>
      </c>
      <c r="AQ48" s="78">
        <f t="shared" si="56"/>
        <v>0</v>
      </c>
      <c r="AR48" s="79">
        <f t="shared" si="57"/>
        <v>0</v>
      </c>
      <c r="AS48" s="79">
        <f t="shared" si="58"/>
        <v>0</v>
      </c>
      <c r="AT48" s="79">
        <f t="shared" si="59"/>
        <v>0</v>
      </c>
      <c r="AU48" s="71"/>
      <c r="AV48" s="78">
        <f t="shared" si="60"/>
        <v>0.0020999999999999994</v>
      </c>
      <c r="AW48" s="78">
        <f t="shared" si="61"/>
        <v>0.0221</v>
      </c>
      <c r="AY48" s="55"/>
      <c r="BN48" s="99"/>
      <c r="BO48" s="100"/>
      <c r="BZ48" s="106" t="s">
        <v>316</v>
      </c>
      <c r="CA48" s="109">
        <v>-307018184</v>
      </c>
      <c r="CB48" s="109">
        <v>0</v>
      </c>
    </row>
    <row r="49" spans="1:80" ht="12">
      <c r="A49" s="89">
        <v>41249</v>
      </c>
      <c r="B49" s="89">
        <v>41253</v>
      </c>
      <c r="C49" s="105" t="s">
        <v>61</v>
      </c>
      <c r="D49" s="80" t="s">
        <v>8</v>
      </c>
      <c r="E49" s="81">
        <v>41121</v>
      </c>
      <c r="F49" s="82" t="s">
        <v>76</v>
      </c>
      <c r="G49" s="111">
        <v>1382236669.1599996</v>
      </c>
      <c r="H49" s="111">
        <v>94687150.53699997</v>
      </c>
      <c r="I49" s="83">
        <v>12765897</v>
      </c>
      <c r="J49" s="50">
        <v>0</v>
      </c>
      <c r="K49" s="84">
        <f t="shared" si="33"/>
        <v>0.135</v>
      </c>
      <c r="L49" s="85">
        <f t="shared" si="34"/>
        <v>0.0092</v>
      </c>
      <c r="M49" s="83">
        <v>0</v>
      </c>
      <c r="N49" s="84">
        <f t="shared" si="62"/>
        <v>0</v>
      </c>
      <c r="O49" s="85">
        <f t="shared" si="35"/>
        <v>0</v>
      </c>
      <c r="P49" s="83">
        <v>0</v>
      </c>
      <c r="Q49" s="84">
        <f t="shared" si="63"/>
        <v>0</v>
      </c>
      <c r="R49" s="85">
        <f t="shared" si="36"/>
        <v>0</v>
      </c>
      <c r="S49" s="86">
        <f t="shared" si="37"/>
        <v>0</v>
      </c>
      <c r="T49" s="85">
        <f t="shared" si="38"/>
        <v>0</v>
      </c>
      <c r="U49" s="86">
        <f t="shared" si="39"/>
        <v>0.135</v>
      </c>
      <c r="V49" s="85">
        <f t="shared" si="40"/>
        <v>0.00923568104133569</v>
      </c>
      <c r="W49" s="87">
        <v>12765897</v>
      </c>
      <c r="X49" s="87">
        <v>0</v>
      </c>
      <c r="Y49" s="83">
        <v>0</v>
      </c>
      <c r="Z49" s="84">
        <f t="shared" si="41"/>
        <v>0.135</v>
      </c>
      <c r="AA49" s="85">
        <f t="shared" si="42"/>
        <v>0.0092</v>
      </c>
      <c r="AB49" s="84">
        <f t="shared" si="43"/>
        <v>0</v>
      </c>
      <c r="AC49" s="85">
        <f t="shared" si="44"/>
        <v>0</v>
      </c>
      <c r="AD49" s="84">
        <f t="shared" si="45"/>
        <v>0</v>
      </c>
      <c r="AE49" s="85">
        <f t="shared" si="46"/>
        <v>0</v>
      </c>
      <c r="AF49" s="88">
        <f t="shared" si="47"/>
        <v>12765897</v>
      </c>
      <c r="AG49" s="90">
        <f t="shared" si="48"/>
        <v>0</v>
      </c>
      <c r="AH49" s="90">
        <f t="shared" si="49"/>
        <v>0</v>
      </c>
      <c r="AI49" s="91"/>
      <c r="AJ49" s="92">
        <f t="shared" si="50"/>
        <v>0</v>
      </c>
      <c r="AK49" s="92">
        <f t="shared" si="51"/>
        <v>0.019200000000000002</v>
      </c>
      <c r="AL49" s="93">
        <f t="shared" si="52"/>
        <v>0.14597932890797854</v>
      </c>
      <c r="AM49" s="93">
        <f t="shared" si="53"/>
        <v>0</v>
      </c>
      <c r="AN49" s="93">
        <f t="shared" si="54"/>
        <v>0.28</v>
      </c>
      <c r="AO49" s="93"/>
      <c r="AP49" s="92">
        <f t="shared" si="55"/>
        <v>0</v>
      </c>
      <c r="AQ49" s="92">
        <f t="shared" si="56"/>
        <v>0</v>
      </c>
      <c r="AR49" s="93">
        <f t="shared" si="57"/>
        <v>0</v>
      </c>
      <c r="AS49" s="93">
        <f t="shared" si="58"/>
        <v>0</v>
      </c>
      <c r="AT49" s="93">
        <f t="shared" si="59"/>
        <v>0</v>
      </c>
      <c r="AU49" s="91"/>
      <c r="AV49" s="92">
        <f t="shared" si="60"/>
        <v>0</v>
      </c>
      <c r="AW49" s="92">
        <f t="shared" si="61"/>
        <v>0.019200000000000002</v>
      </c>
      <c r="AY49" s="55"/>
      <c r="BN49" s="99"/>
      <c r="BO49" s="100"/>
      <c r="BQ49" s="96">
        <f aca="true" t="shared" si="64" ref="BQ49:BQ75">H49-BO49</f>
        <v>94687150.53699997</v>
      </c>
      <c r="BZ49" s="106" t="s">
        <v>274</v>
      </c>
      <c r="CA49" s="109">
        <v>-928376739</v>
      </c>
      <c r="CB49" s="109" t="s">
        <v>346</v>
      </c>
    </row>
    <row r="50" spans="1:80" ht="12">
      <c r="A50" s="72">
        <v>41262</v>
      </c>
      <c r="B50" s="72">
        <v>41276</v>
      </c>
      <c r="C50" s="98" t="s">
        <v>233</v>
      </c>
      <c r="D50" s="46" t="s">
        <v>180</v>
      </c>
      <c r="E50" s="98">
        <v>41213</v>
      </c>
      <c r="F50" s="48" t="s">
        <v>96</v>
      </c>
      <c r="G50" s="50">
        <f>467244379.6+123500000</f>
        <v>590744379.6</v>
      </c>
      <c r="H50" s="50">
        <v>57627844.978</v>
      </c>
      <c r="I50" s="50">
        <v>20978</v>
      </c>
      <c r="J50" s="50">
        <v>0</v>
      </c>
      <c r="K50" s="51">
        <f t="shared" si="33"/>
        <v>0.00039999999999999996</v>
      </c>
      <c r="L50" s="74">
        <f t="shared" si="34"/>
        <v>0</v>
      </c>
      <c r="M50" s="50">
        <v>0</v>
      </c>
      <c r="N50" s="51">
        <f t="shared" si="62"/>
        <v>0</v>
      </c>
      <c r="O50" s="74">
        <f t="shared" si="35"/>
        <v>0</v>
      </c>
      <c r="P50" s="50">
        <v>0</v>
      </c>
      <c r="Q50" s="51">
        <f t="shared" si="63"/>
        <v>0</v>
      </c>
      <c r="R50" s="74">
        <f t="shared" si="36"/>
        <v>0</v>
      </c>
      <c r="S50" s="53">
        <f t="shared" si="37"/>
        <v>0</v>
      </c>
      <c r="T50" s="74">
        <f t="shared" si="38"/>
        <v>0</v>
      </c>
      <c r="U50" s="53">
        <f t="shared" si="39"/>
        <v>0.00039999999999999996</v>
      </c>
      <c r="V50" s="74">
        <f t="shared" si="40"/>
        <v>3.551112922006038E-05</v>
      </c>
      <c r="W50" s="54">
        <v>0</v>
      </c>
      <c r="X50" s="54">
        <v>0</v>
      </c>
      <c r="Y50" s="50">
        <v>0</v>
      </c>
      <c r="Z50" s="51">
        <f t="shared" si="41"/>
        <v>0</v>
      </c>
      <c r="AA50" s="74">
        <f t="shared" si="42"/>
        <v>0</v>
      </c>
      <c r="AB50" s="51">
        <f t="shared" si="43"/>
        <v>0</v>
      </c>
      <c r="AC50" s="74">
        <f t="shared" si="44"/>
        <v>0</v>
      </c>
      <c r="AD50" s="51">
        <f t="shared" si="45"/>
        <v>0</v>
      </c>
      <c r="AE50" s="74">
        <f t="shared" si="46"/>
        <v>0</v>
      </c>
      <c r="AF50" s="75">
        <f t="shared" si="47"/>
        <v>20978</v>
      </c>
      <c r="AG50" s="76" t="str">
        <f t="shared" si="48"/>
        <v>Y</v>
      </c>
      <c r="AH50" s="76" t="str">
        <f t="shared" si="49"/>
        <v>CEF</v>
      </c>
      <c r="AI50" s="77"/>
      <c r="AJ50" s="78">
        <f t="shared" si="50"/>
        <v>0</v>
      </c>
      <c r="AK50" s="78">
        <f t="shared" si="51"/>
        <v>0</v>
      </c>
      <c r="AL50" s="79">
        <f t="shared" si="52"/>
        <v>0</v>
      </c>
      <c r="AM50" s="79">
        <f t="shared" si="53"/>
        <v>0</v>
      </c>
      <c r="AN50" s="79">
        <f t="shared" si="54"/>
        <v>0</v>
      </c>
      <c r="AO50" s="79"/>
      <c r="AP50" s="78">
        <f t="shared" si="55"/>
        <v>0</v>
      </c>
      <c r="AQ50" s="78">
        <f t="shared" si="56"/>
        <v>0</v>
      </c>
      <c r="AR50" s="79">
        <f t="shared" si="57"/>
        <v>0</v>
      </c>
      <c r="AS50" s="79">
        <f t="shared" si="58"/>
        <v>0</v>
      </c>
      <c r="AT50" s="79">
        <f t="shared" si="59"/>
        <v>0</v>
      </c>
      <c r="AU50" s="71"/>
      <c r="AV50" s="78">
        <f t="shared" si="60"/>
        <v>0</v>
      </c>
      <c r="AW50" s="78">
        <f t="shared" si="61"/>
        <v>0</v>
      </c>
      <c r="AY50" s="55"/>
      <c r="BI50" s="1" t="s">
        <v>21</v>
      </c>
      <c r="BN50" s="99"/>
      <c r="BO50" s="100"/>
      <c r="BQ50" s="96">
        <f t="shared" si="64"/>
        <v>57627844.978</v>
      </c>
      <c r="BZ50" s="106" t="s">
        <v>317</v>
      </c>
      <c r="CA50" s="109">
        <v>0</v>
      </c>
      <c r="CB50" s="109">
        <v>0</v>
      </c>
    </row>
    <row r="51" spans="1:80" ht="12">
      <c r="A51" s="89">
        <v>41270</v>
      </c>
      <c r="B51" s="89">
        <v>41274</v>
      </c>
      <c r="C51" s="81" t="s">
        <v>142</v>
      </c>
      <c r="D51" s="80" t="s">
        <v>181</v>
      </c>
      <c r="E51" s="81">
        <v>41060</v>
      </c>
      <c r="F51" s="82" t="s">
        <v>91</v>
      </c>
      <c r="G51" s="111">
        <v>421909312.37000006</v>
      </c>
      <c r="H51" s="111">
        <v>41631870.289000005</v>
      </c>
      <c r="I51" s="83">
        <v>404338</v>
      </c>
      <c r="J51" s="50">
        <v>0</v>
      </c>
      <c r="K51" s="84">
        <f t="shared" si="33"/>
        <v>0.0098</v>
      </c>
      <c r="L51" s="85">
        <f t="shared" si="34"/>
        <v>0.001</v>
      </c>
      <c r="M51" s="83">
        <v>137417</v>
      </c>
      <c r="N51" s="84">
        <f t="shared" si="62"/>
        <v>0.0034</v>
      </c>
      <c r="O51" s="85">
        <f t="shared" si="35"/>
        <v>0.0003</v>
      </c>
      <c r="P51" s="83">
        <v>243590</v>
      </c>
      <c r="Q51" s="84">
        <f t="shared" si="63"/>
        <v>0.0059</v>
      </c>
      <c r="R51" s="85">
        <f t="shared" si="36"/>
        <v>0.0006</v>
      </c>
      <c r="S51" s="86">
        <f t="shared" si="37"/>
        <v>0.0093</v>
      </c>
      <c r="T51" s="85">
        <f t="shared" si="38"/>
        <v>0.0009</v>
      </c>
      <c r="U51" s="86">
        <f t="shared" si="39"/>
        <v>0.0191</v>
      </c>
      <c r="V51" s="85">
        <f t="shared" si="40"/>
        <v>0.0018614071246459696</v>
      </c>
      <c r="W51" s="87">
        <v>404338</v>
      </c>
      <c r="X51" s="87">
        <v>137417</v>
      </c>
      <c r="Y51" s="83">
        <v>243590</v>
      </c>
      <c r="Z51" s="84">
        <f t="shared" si="41"/>
        <v>0.0098</v>
      </c>
      <c r="AA51" s="85">
        <f t="shared" si="42"/>
        <v>0.001</v>
      </c>
      <c r="AB51" s="84">
        <f t="shared" si="43"/>
        <v>0.0034</v>
      </c>
      <c r="AC51" s="85">
        <f t="shared" si="44"/>
        <v>0.0003</v>
      </c>
      <c r="AD51" s="84">
        <f t="shared" si="45"/>
        <v>0.0059</v>
      </c>
      <c r="AE51" s="85">
        <f t="shared" si="46"/>
        <v>0.0006</v>
      </c>
      <c r="AF51" s="88">
        <f t="shared" si="47"/>
        <v>785345</v>
      </c>
      <c r="AG51" s="90" t="str">
        <f t="shared" si="48"/>
        <v>Y</v>
      </c>
      <c r="AH51" s="90">
        <f t="shared" si="49"/>
        <v>0</v>
      </c>
      <c r="AI51" s="91"/>
      <c r="AJ51" s="92">
        <f t="shared" si="50"/>
        <v>0</v>
      </c>
      <c r="AK51" s="92">
        <f t="shared" si="51"/>
        <v>0.011</v>
      </c>
      <c r="AL51" s="93">
        <f t="shared" si="52"/>
        <v>0.10134286772157751</v>
      </c>
      <c r="AM51" s="93">
        <f t="shared" si="53"/>
        <v>0</v>
      </c>
      <c r="AN51" s="93">
        <f t="shared" si="54"/>
        <v>0.11</v>
      </c>
      <c r="AO51" s="93"/>
      <c r="AP51" s="92">
        <f t="shared" si="55"/>
        <v>0</v>
      </c>
      <c r="AQ51" s="92">
        <f t="shared" si="56"/>
        <v>0.0109</v>
      </c>
      <c r="AR51" s="93">
        <f t="shared" si="57"/>
        <v>0.10134286772157751</v>
      </c>
      <c r="AS51" s="93">
        <f t="shared" si="58"/>
        <v>0</v>
      </c>
      <c r="AT51" s="93">
        <f t="shared" si="59"/>
        <v>0.11064286772157751</v>
      </c>
      <c r="AU51" s="91"/>
      <c r="AV51" s="92">
        <f t="shared" si="60"/>
        <v>0</v>
      </c>
      <c r="AW51" s="92">
        <f t="shared" si="61"/>
        <v>0.0219</v>
      </c>
      <c r="AY51" s="55"/>
      <c r="BI51" s="1" t="s">
        <v>21</v>
      </c>
      <c r="BN51" s="99"/>
      <c r="BO51" s="100"/>
      <c r="BQ51" s="96">
        <f t="shared" si="64"/>
        <v>41631870.289000005</v>
      </c>
      <c r="BZ51" s="106" t="s">
        <v>318</v>
      </c>
      <c r="CA51" s="109">
        <v>0</v>
      </c>
      <c r="CB51" s="109">
        <v>0</v>
      </c>
    </row>
    <row r="52" spans="1:80" ht="12">
      <c r="A52" s="72">
        <v>41262</v>
      </c>
      <c r="B52" s="72">
        <v>41276</v>
      </c>
      <c r="C52" s="98" t="s">
        <v>190</v>
      </c>
      <c r="D52" s="46" t="s">
        <v>251</v>
      </c>
      <c r="E52" s="98">
        <v>41182</v>
      </c>
      <c r="F52" s="48" t="s">
        <v>22</v>
      </c>
      <c r="G52" s="50">
        <v>360970335.83</v>
      </c>
      <c r="H52" s="50">
        <v>65690623.904</v>
      </c>
      <c r="I52" s="50">
        <v>0</v>
      </c>
      <c r="J52" s="50">
        <v>0</v>
      </c>
      <c r="K52" s="51">
        <f t="shared" si="33"/>
        <v>0</v>
      </c>
      <c r="L52" s="74">
        <f t="shared" si="34"/>
        <v>0</v>
      </c>
      <c r="M52" s="50">
        <v>0</v>
      </c>
      <c r="N52" s="51">
        <f t="shared" si="62"/>
        <v>0</v>
      </c>
      <c r="O52" s="74">
        <f t="shared" si="35"/>
        <v>0</v>
      </c>
      <c r="P52" s="50">
        <v>0</v>
      </c>
      <c r="Q52" s="51">
        <f t="shared" si="63"/>
        <v>0</v>
      </c>
      <c r="R52" s="74">
        <f t="shared" si="36"/>
        <v>0</v>
      </c>
      <c r="S52" s="53">
        <f t="shared" si="37"/>
        <v>0</v>
      </c>
      <c r="T52" s="74">
        <f t="shared" si="38"/>
        <v>0</v>
      </c>
      <c r="U52" s="53">
        <f t="shared" si="39"/>
        <v>0</v>
      </c>
      <c r="V52" s="74">
        <f t="shared" si="40"/>
        <v>0</v>
      </c>
      <c r="W52" s="54">
        <v>0</v>
      </c>
      <c r="X52" s="54">
        <v>0</v>
      </c>
      <c r="Y52" s="50">
        <v>0</v>
      </c>
      <c r="Z52" s="51">
        <f t="shared" si="41"/>
        <v>0</v>
      </c>
      <c r="AA52" s="74">
        <f>ROUND(W52/G52,4)</f>
        <v>0</v>
      </c>
      <c r="AB52" s="51">
        <f t="shared" si="43"/>
        <v>0</v>
      </c>
      <c r="AC52" s="74">
        <f>ROUND(X52/G52,4)</f>
        <v>0</v>
      </c>
      <c r="AD52" s="51">
        <f t="shared" si="45"/>
        <v>0</v>
      </c>
      <c r="AE52" s="74">
        <f>ROUND(Y52/G52,4)</f>
        <v>0</v>
      </c>
      <c r="AF52" s="75">
        <f t="shared" si="47"/>
        <v>0</v>
      </c>
      <c r="AG52" s="76">
        <f t="shared" si="48"/>
        <v>0</v>
      </c>
      <c r="AH52" s="76">
        <f t="shared" si="49"/>
        <v>0</v>
      </c>
      <c r="AI52" s="77"/>
      <c r="AJ52" s="78">
        <f t="shared" si="50"/>
        <v>0</v>
      </c>
      <c r="AK52" s="78">
        <f t="shared" si="51"/>
        <v>0</v>
      </c>
      <c r="AL52" s="79">
        <f t="shared" si="52"/>
        <v>0</v>
      </c>
      <c r="AM52" s="79">
        <f t="shared" si="53"/>
        <v>0</v>
      </c>
      <c r="AN52" s="79">
        <f t="shared" si="54"/>
        <v>0</v>
      </c>
      <c r="AO52" s="79"/>
      <c r="AP52" s="78">
        <f t="shared" si="55"/>
        <v>0</v>
      </c>
      <c r="AQ52" s="78">
        <f t="shared" si="56"/>
        <v>0</v>
      </c>
      <c r="AR52" s="79">
        <f>IF(T52=0,0,(G52*0.01)/H52)</f>
        <v>0</v>
      </c>
      <c r="AS52" s="79">
        <f t="shared" si="58"/>
        <v>0</v>
      </c>
      <c r="AT52" s="79">
        <f t="shared" si="59"/>
        <v>0</v>
      </c>
      <c r="AU52" s="71"/>
      <c r="AV52" s="78">
        <f t="shared" si="60"/>
        <v>0</v>
      </c>
      <c r="AW52" s="78">
        <f t="shared" si="61"/>
        <v>0</v>
      </c>
      <c r="AY52" s="55"/>
      <c r="BN52" s="99"/>
      <c r="BO52" s="100"/>
      <c r="BQ52" s="96">
        <f t="shared" si="64"/>
        <v>65690623.904</v>
      </c>
      <c r="BZ52" s="106" t="s">
        <v>319</v>
      </c>
      <c r="CA52" s="109">
        <v>0</v>
      </c>
      <c r="CB52" s="109">
        <v>0</v>
      </c>
    </row>
    <row r="53" spans="1:80" ht="12">
      <c r="A53" s="89">
        <v>41270</v>
      </c>
      <c r="B53" s="89">
        <v>41274</v>
      </c>
      <c r="C53" s="81" t="s">
        <v>143</v>
      </c>
      <c r="D53" s="80" t="s">
        <v>182</v>
      </c>
      <c r="E53" s="81">
        <v>41060</v>
      </c>
      <c r="F53" s="82" t="s">
        <v>92</v>
      </c>
      <c r="G53" s="111">
        <v>81745630.07</v>
      </c>
      <c r="H53" s="111">
        <v>8609655.779000001</v>
      </c>
      <c r="I53" s="83">
        <v>0</v>
      </c>
      <c r="J53" s="50">
        <v>0</v>
      </c>
      <c r="K53" s="84">
        <f t="shared" si="33"/>
        <v>0</v>
      </c>
      <c r="L53" s="85">
        <f t="shared" si="34"/>
        <v>0</v>
      </c>
      <c r="M53" s="83">
        <v>0</v>
      </c>
      <c r="N53" s="84">
        <f t="shared" si="62"/>
        <v>0</v>
      </c>
      <c r="O53" s="85">
        <f t="shared" si="35"/>
        <v>0</v>
      </c>
      <c r="P53" s="83">
        <v>0</v>
      </c>
      <c r="Q53" s="84">
        <f t="shared" si="63"/>
        <v>0</v>
      </c>
      <c r="R53" s="85">
        <f t="shared" si="36"/>
        <v>0</v>
      </c>
      <c r="S53" s="86">
        <f t="shared" si="37"/>
        <v>0</v>
      </c>
      <c r="T53" s="85">
        <f t="shared" si="38"/>
        <v>0</v>
      </c>
      <c r="U53" s="86">
        <f t="shared" si="39"/>
        <v>0</v>
      </c>
      <c r="V53" s="85">
        <f t="shared" si="40"/>
        <v>0</v>
      </c>
      <c r="W53" s="87">
        <v>0</v>
      </c>
      <c r="X53" s="87">
        <v>0</v>
      </c>
      <c r="Y53" s="83">
        <v>0</v>
      </c>
      <c r="Z53" s="84">
        <f t="shared" si="41"/>
        <v>0</v>
      </c>
      <c r="AA53" s="85">
        <f>ROUND(W53/G53,4)</f>
        <v>0</v>
      </c>
      <c r="AB53" s="84">
        <f t="shared" si="43"/>
        <v>0</v>
      </c>
      <c r="AC53" s="85">
        <f>ROUND(X53/G53,4)</f>
        <v>0</v>
      </c>
      <c r="AD53" s="84">
        <f t="shared" si="45"/>
        <v>0</v>
      </c>
      <c r="AE53" s="85">
        <f>ROUND(Y53/G53,4)</f>
        <v>0</v>
      </c>
      <c r="AF53" s="88">
        <f t="shared" si="47"/>
        <v>0</v>
      </c>
      <c r="AG53" s="90" t="str">
        <f t="shared" si="48"/>
        <v>Y</v>
      </c>
      <c r="AH53" s="90">
        <f t="shared" si="49"/>
        <v>0</v>
      </c>
      <c r="AI53" s="91"/>
      <c r="AJ53" s="92">
        <f t="shared" si="50"/>
        <v>0</v>
      </c>
      <c r="AK53" s="92">
        <f t="shared" si="51"/>
        <v>0</v>
      </c>
      <c r="AL53" s="93">
        <f t="shared" si="52"/>
        <v>0</v>
      </c>
      <c r="AM53" s="93">
        <f t="shared" si="53"/>
        <v>0</v>
      </c>
      <c r="AN53" s="93">
        <f t="shared" si="54"/>
        <v>0</v>
      </c>
      <c r="AO53" s="93"/>
      <c r="AP53" s="92">
        <f t="shared" si="55"/>
        <v>0</v>
      </c>
      <c r="AQ53" s="92">
        <f t="shared" si="56"/>
        <v>0</v>
      </c>
      <c r="AR53" s="93">
        <f>IF(T53=0,0,(G53*0.01)/H53)</f>
        <v>0</v>
      </c>
      <c r="AS53" s="93">
        <f t="shared" si="58"/>
        <v>0</v>
      </c>
      <c r="AT53" s="93">
        <f t="shared" si="59"/>
        <v>0</v>
      </c>
      <c r="AU53" s="91"/>
      <c r="AV53" s="92">
        <f t="shared" si="60"/>
        <v>0</v>
      </c>
      <c r="AW53" s="92">
        <f t="shared" si="61"/>
        <v>0</v>
      </c>
      <c r="AY53" s="55"/>
      <c r="BI53" s="1" t="s">
        <v>21</v>
      </c>
      <c r="BN53" s="99"/>
      <c r="BO53" s="100"/>
      <c r="BQ53" s="96">
        <f t="shared" si="64"/>
        <v>8609655.779000001</v>
      </c>
      <c r="BZ53" s="106" t="s">
        <v>320</v>
      </c>
      <c r="CA53" s="109">
        <v>-861094</v>
      </c>
      <c r="CB53" s="109">
        <v>-50922</v>
      </c>
    </row>
    <row r="54" spans="1:80" ht="12">
      <c r="A54" s="72">
        <v>41270</v>
      </c>
      <c r="B54" s="72">
        <v>41274</v>
      </c>
      <c r="C54" s="98" t="s">
        <v>144</v>
      </c>
      <c r="D54" s="46" t="s">
        <v>183</v>
      </c>
      <c r="E54" s="98">
        <v>41060</v>
      </c>
      <c r="F54" s="48" t="s">
        <v>93</v>
      </c>
      <c r="G54" s="50">
        <v>118214407.17999999</v>
      </c>
      <c r="H54" s="50">
        <v>12298582.375</v>
      </c>
      <c r="I54" s="50">
        <v>6230</v>
      </c>
      <c r="J54" s="50">
        <v>0</v>
      </c>
      <c r="K54" s="51">
        <f t="shared" si="33"/>
        <v>0.0006000000000000001</v>
      </c>
      <c r="L54" s="74">
        <f t="shared" si="34"/>
        <v>0.0001</v>
      </c>
      <c r="M54" s="50">
        <v>19629</v>
      </c>
      <c r="N54" s="51">
        <f t="shared" si="62"/>
        <v>0.0016</v>
      </c>
      <c r="O54" s="74">
        <f t="shared" si="35"/>
        <v>0.0002</v>
      </c>
      <c r="P54" s="50">
        <v>49316</v>
      </c>
      <c r="Q54" s="51">
        <f t="shared" si="63"/>
        <v>0.0041</v>
      </c>
      <c r="R54" s="74">
        <f t="shared" si="36"/>
        <v>0.0004</v>
      </c>
      <c r="S54" s="53">
        <f t="shared" si="37"/>
        <v>0.0057</v>
      </c>
      <c r="T54" s="74">
        <f t="shared" si="38"/>
        <v>0.0006000000000000001</v>
      </c>
      <c r="U54" s="53">
        <f t="shared" si="39"/>
        <v>0.0063</v>
      </c>
      <c r="V54" s="74">
        <f t="shared" si="40"/>
        <v>0.000635920796739557</v>
      </c>
      <c r="W54" s="54">
        <v>0</v>
      </c>
      <c r="X54" s="54">
        <v>0</v>
      </c>
      <c r="Y54" s="50">
        <v>0</v>
      </c>
      <c r="Z54" s="51">
        <f t="shared" si="41"/>
        <v>0</v>
      </c>
      <c r="AA54" s="74">
        <f aca="true" t="shared" si="65" ref="AA54:AA75">ROUND(W54/G54,4)</f>
        <v>0</v>
      </c>
      <c r="AB54" s="51">
        <f t="shared" si="43"/>
        <v>0</v>
      </c>
      <c r="AC54" s="74">
        <f aca="true" t="shared" si="66" ref="AC54:AC75">ROUND(X54/G54,4)</f>
        <v>0</v>
      </c>
      <c r="AD54" s="51">
        <f t="shared" si="45"/>
        <v>0</v>
      </c>
      <c r="AE54" s="74">
        <f aca="true" t="shared" si="67" ref="AE54:AE75">ROUND(Y54/G54,4)</f>
        <v>0</v>
      </c>
      <c r="AF54" s="75">
        <f t="shared" si="47"/>
        <v>75175</v>
      </c>
      <c r="AG54" s="76" t="str">
        <f t="shared" si="48"/>
        <v>Y</v>
      </c>
      <c r="AH54" s="76">
        <f t="shared" si="49"/>
        <v>0</v>
      </c>
      <c r="AI54" s="77"/>
      <c r="AJ54" s="78">
        <f t="shared" si="50"/>
        <v>0</v>
      </c>
      <c r="AK54" s="78">
        <f t="shared" si="51"/>
        <v>0.0101</v>
      </c>
      <c r="AL54" s="79">
        <f t="shared" si="52"/>
        <v>0.09612035239142755</v>
      </c>
      <c r="AM54" s="79">
        <f t="shared" si="53"/>
        <v>0</v>
      </c>
      <c r="AN54" s="79">
        <f t="shared" si="54"/>
        <v>0.1</v>
      </c>
      <c r="AO54" s="79"/>
      <c r="AP54" s="78">
        <f t="shared" si="55"/>
        <v>0</v>
      </c>
      <c r="AQ54" s="78">
        <f t="shared" si="56"/>
        <v>0.0106</v>
      </c>
      <c r="AR54" s="79">
        <f aca="true" t="shared" si="68" ref="AR54:AR75">IF(T54=0,0,(G54*0.01)/H54)</f>
        <v>0.09612035239142755</v>
      </c>
      <c r="AS54" s="79">
        <f t="shared" si="58"/>
        <v>0</v>
      </c>
      <c r="AT54" s="79">
        <f t="shared" si="59"/>
        <v>0.10182035239142755</v>
      </c>
      <c r="AU54" s="71"/>
      <c r="AV54" s="78">
        <f t="shared" si="60"/>
        <v>0</v>
      </c>
      <c r="AW54" s="78">
        <f t="shared" si="61"/>
        <v>0.0207</v>
      </c>
      <c r="AY54" s="55"/>
      <c r="BI54" s="1" t="s">
        <v>21</v>
      </c>
      <c r="BN54" s="99"/>
      <c r="BO54" s="100"/>
      <c r="BQ54" s="96">
        <f t="shared" si="64"/>
        <v>12298582.375</v>
      </c>
      <c r="BZ54" s="106" t="s">
        <v>321</v>
      </c>
      <c r="CA54" s="109">
        <v>-39652</v>
      </c>
      <c r="CB54" s="109" t="s">
        <v>346</v>
      </c>
    </row>
    <row r="55" spans="1:80" ht="12">
      <c r="A55" s="89">
        <v>41249</v>
      </c>
      <c r="B55" s="89">
        <v>41253</v>
      </c>
      <c r="C55" s="81" t="s">
        <v>203</v>
      </c>
      <c r="D55" s="80" t="s">
        <v>184</v>
      </c>
      <c r="E55" s="81">
        <v>41029</v>
      </c>
      <c r="F55" s="82" t="s">
        <v>204</v>
      </c>
      <c r="G55" s="111">
        <v>9690488.04</v>
      </c>
      <c r="H55" s="111">
        <v>761850.276</v>
      </c>
      <c r="I55" s="83">
        <v>31992</v>
      </c>
      <c r="J55" s="50">
        <v>0</v>
      </c>
      <c r="K55" s="84">
        <f t="shared" si="33"/>
        <v>0.042</v>
      </c>
      <c r="L55" s="85">
        <f t="shared" si="34"/>
        <v>0.0033</v>
      </c>
      <c r="M55" s="83">
        <v>131279</v>
      </c>
      <c r="N55" s="84">
        <f t="shared" si="62"/>
        <v>0.173</v>
      </c>
      <c r="O55" s="85">
        <f t="shared" si="35"/>
        <v>0.0135</v>
      </c>
      <c r="P55" s="83">
        <v>34148</v>
      </c>
      <c r="Q55" s="84">
        <f t="shared" si="63"/>
        <v>0.045</v>
      </c>
      <c r="R55" s="85">
        <f t="shared" si="36"/>
        <v>0.0035</v>
      </c>
      <c r="S55" s="86">
        <f t="shared" si="37"/>
        <v>0.21799999999999997</v>
      </c>
      <c r="T55" s="85">
        <f t="shared" si="38"/>
        <v>0.017</v>
      </c>
      <c r="U55" s="86">
        <f t="shared" si="39"/>
        <v>0.26</v>
      </c>
      <c r="V55" s="85">
        <f t="shared" si="40"/>
        <v>0.02037245174702264</v>
      </c>
      <c r="W55" s="87">
        <v>31992</v>
      </c>
      <c r="X55" s="87">
        <v>131279</v>
      </c>
      <c r="Y55" s="83">
        <v>34148</v>
      </c>
      <c r="Z55" s="84">
        <f t="shared" si="41"/>
        <v>0.042</v>
      </c>
      <c r="AA55" s="85">
        <f t="shared" si="65"/>
        <v>0.0033</v>
      </c>
      <c r="AB55" s="84">
        <f t="shared" si="43"/>
        <v>0.173</v>
      </c>
      <c r="AC55" s="85">
        <f t="shared" si="66"/>
        <v>0.0135</v>
      </c>
      <c r="AD55" s="84">
        <f t="shared" si="45"/>
        <v>0.045</v>
      </c>
      <c r="AE55" s="85">
        <f t="shared" si="67"/>
        <v>0.0035</v>
      </c>
      <c r="AF55" s="88">
        <f t="shared" si="47"/>
        <v>197419</v>
      </c>
      <c r="AG55" s="90">
        <f t="shared" si="48"/>
        <v>0</v>
      </c>
      <c r="AH55" s="90">
        <f t="shared" si="49"/>
        <v>0</v>
      </c>
      <c r="AI55" s="91"/>
      <c r="AJ55" s="92">
        <f t="shared" si="50"/>
        <v>0</v>
      </c>
      <c r="AK55" s="92">
        <f t="shared" si="51"/>
        <v>0.0133</v>
      </c>
      <c r="AL55" s="93">
        <f t="shared" si="52"/>
        <v>0.12719675171450617</v>
      </c>
      <c r="AM55" s="93">
        <f t="shared" si="53"/>
        <v>0</v>
      </c>
      <c r="AN55" s="93">
        <f t="shared" si="54"/>
        <v>0.17</v>
      </c>
      <c r="AO55" s="93"/>
      <c r="AP55" s="92">
        <f t="shared" si="55"/>
        <v>0.007000000000000001</v>
      </c>
      <c r="AQ55" s="92">
        <f t="shared" si="56"/>
        <v>0.027000000000000003</v>
      </c>
      <c r="AR55" s="93">
        <f t="shared" si="68"/>
        <v>0.12719675171450617</v>
      </c>
      <c r="AS55" s="93">
        <f t="shared" si="58"/>
        <v>0.0908032482854938</v>
      </c>
      <c r="AT55" s="93">
        <f t="shared" si="59"/>
        <v>0.34519675171450614</v>
      </c>
      <c r="AU55" s="91"/>
      <c r="AV55" s="92">
        <f t="shared" si="60"/>
        <v>0.007000000000000001</v>
      </c>
      <c r="AW55" s="92">
        <f t="shared" si="61"/>
        <v>0.0403</v>
      </c>
      <c r="AY55" s="55"/>
      <c r="BI55" s="1" t="s">
        <v>21</v>
      </c>
      <c r="BN55" s="99"/>
      <c r="BO55" s="100"/>
      <c r="BQ55" s="96">
        <f t="shared" si="64"/>
        <v>761850.276</v>
      </c>
      <c r="BZ55" s="106" t="s">
        <v>322</v>
      </c>
      <c r="CA55" s="109">
        <v>0</v>
      </c>
      <c r="CB55" s="109" t="s">
        <v>346</v>
      </c>
    </row>
    <row r="56" spans="1:80" ht="12">
      <c r="A56" s="72">
        <v>41249</v>
      </c>
      <c r="B56" s="72">
        <v>41253</v>
      </c>
      <c r="C56" s="98" t="s">
        <v>236</v>
      </c>
      <c r="D56" s="46" t="s">
        <v>5</v>
      </c>
      <c r="E56" s="98">
        <v>41090</v>
      </c>
      <c r="F56" s="48" t="s">
        <v>199</v>
      </c>
      <c r="G56" s="50">
        <v>3172609130.6699996</v>
      </c>
      <c r="H56" s="50">
        <v>58378857.38</v>
      </c>
      <c r="I56" s="50">
        <v>12151916</v>
      </c>
      <c r="J56" s="50">
        <v>0</v>
      </c>
      <c r="K56" s="51">
        <f t="shared" si="33"/>
        <v>0.209</v>
      </c>
      <c r="L56" s="74">
        <f t="shared" si="34"/>
        <v>0.0038</v>
      </c>
      <c r="M56" s="50">
        <v>0</v>
      </c>
      <c r="N56" s="51">
        <f t="shared" si="62"/>
        <v>0</v>
      </c>
      <c r="O56" s="74">
        <f t="shared" si="35"/>
        <v>0</v>
      </c>
      <c r="P56" s="50">
        <v>0</v>
      </c>
      <c r="Q56" s="51">
        <f t="shared" si="63"/>
        <v>0</v>
      </c>
      <c r="R56" s="74">
        <f t="shared" si="36"/>
        <v>0</v>
      </c>
      <c r="S56" s="53">
        <f t="shared" si="37"/>
        <v>0</v>
      </c>
      <c r="T56" s="74">
        <f t="shared" si="38"/>
        <v>0</v>
      </c>
      <c r="U56" s="53">
        <f t="shared" si="39"/>
        <v>0.209</v>
      </c>
      <c r="V56" s="74">
        <f t="shared" si="40"/>
        <v>0.0038302594172493374</v>
      </c>
      <c r="W56" s="54">
        <v>12151916</v>
      </c>
      <c r="X56" s="54">
        <v>0</v>
      </c>
      <c r="Y56" s="50">
        <v>0</v>
      </c>
      <c r="Z56" s="51">
        <f t="shared" si="41"/>
        <v>0.209</v>
      </c>
      <c r="AA56" s="74">
        <f t="shared" si="65"/>
        <v>0.0038</v>
      </c>
      <c r="AB56" s="51">
        <f t="shared" si="43"/>
        <v>0</v>
      </c>
      <c r="AC56" s="74">
        <f t="shared" si="66"/>
        <v>0</v>
      </c>
      <c r="AD56" s="51">
        <f t="shared" si="45"/>
        <v>0</v>
      </c>
      <c r="AE56" s="74">
        <f t="shared" si="67"/>
        <v>0</v>
      </c>
      <c r="AF56" s="75">
        <f t="shared" si="47"/>
        <v>12151916</v>
      </c>
      <c r="AG56" s="76">
        <f t="shared" si="48"/>
        <v>0</v>
      </c>
      <c r="AH56" s="76">
        <f t="shared" si="49"/>
        <v>0</v>
      </c>
      <c r="AI56" s="77"/>
      <c r="AJ56" s="78">
        <f t="shared" si="50"/>
        <v>0</v>
      </c>
      <c r="AK56" s="78">
        <f t="shared" si="51"/>
        <v>0.0138</v>
      </c>
      <c r="AL56" s="79">
        <f t="shared" si="52"/>
        <v>0.5434517345926854</v>
      </c>
      <c r="AM56" s="79">
        <f t="shared" si="53"/>
        <v>0</v>
      </c>
      <c r="AN56" s="79">
        <f t="shared" si="54"/>
        <v>0.75</v>
      </c>
      <c r="AO56" s="79"/>
      <c r="AP56" s="78">
        <f t="shared" si="55"/>
        <v>0</v>
      </c>
      <c r="AQ56" s="78">
        <f t="shared" si="56"/>
        <v>0</v>
      </c>
      <c r="AR56" s="79">
        <f t="shared" si="68"/>
        <v>0</v>
      </c>
      <c r="AS56" s="79">
        <f t="shared" si="58"/>
        <v>0</v>
      </c>
      <c r="AT56" s="79">
        <f t="shared" si="59"/>
        <v>0</v>
      </c>
      <c r="AU56" s="71"/>
      <c r="AV56" s="78">
        <f t="shared" si="60"/>
        <v>0</v>
      </c>
      <c r="AW56" s="78">
        <f t="shared" si="61"/>
        <v>0.0138</v>
      </c>
      <c r="AY56" s="55"/>
      <c r="BN56" s="99"/>
      <c r="BO56" s="100"/>
      <c r="BQ56" s="96">
        <f t="shared" si="64"/>
        <v>58378857.38</v>
      </c>
      <c r="BZ56" s="106" t="s">
        <v>323</v>
      </c>
      <c r="CA56" s="109">
        <v>-844106221</v>
      </c>
      <c r="CB56" s="109" t="s">
        <v>346</v>
      </c>
    </row>
    <row r="57" spans="1:80" ht="12">
      <c r="A57" s="89">
        <v>41249</v>
      </c>
      <c r="B57" s="89">
        <v>41253</v>
      </c>
      <c r="C57" s="81" t="s">
        <v>62</v>
      </c>
      <c r="D57" s="80" t="s">
        <v>185</v>
      </c>
      <c r="E57" s="81">
        <v>41029</v>
      </c>
      <c r="F57" s="82" t="s">
        <v>201</v>
      </c>
      <c r="G57" s="111">
        <v>450503947.5</v>
      </c>
      <c r="H57" s="111">
        <v>33796099.613</v>
      </c>
      <c r="I57" s="83">
        <v>1088521</v>
      </c>
      <c r="J57" s="50">
        <v>0</v>
      </c>
      <c r="K57" s="84">
        <f t="shared" si="33"/>
        <v>0.033</v>
      </c>
      <c r="L57" s="85">
        <f t="shared" si="34"/>
        <v>0.0024</v>
      </c>
      <c r="M57" s="83">
        <v>0</v>
      </c>
      <c r="N57" s="84">
        <f t="shared" si="62"/>
        <v>0</v>
      </c>
      <c r="O57" s="85">
        <f t="shared" si="35"/>
        <v>0</v>
      </c>
      <c r="P57" s="83">
        <v>0</v>
      </c>
      <c r="Q57" s="84">
        <f t="shared" si="63"/>
        <v>0</v>
      </c>
      <c r="R57" s="85">
        <f t="shared" si="36"/>
        <v>0</v>
      </c>
      <c r="S57" s="86">
        <f t="shared" si="37"/>
        <v>0</v>
      </c>
      <c r="T57" s="85">
        <f t="shared" si="38"/>
        <v>0</v>
      </c>
      <c r="U57" s="86">
        <f t="shared" si="39"/>
        <v>0.033</v>
      </c>
      <c r="V57" s="85">
        <f t="shared" si="40"/>
        <v>0.0024162296602295587</v>
      </c>
      <c r="W57" s="87">
        <v>1088521</v>
      </c>
      <c r="X57" s="87">
        <v>0</v>
      </c>
      <c r="Y57" s="83">
        <v>0</v>
      </c>
      <c r="Z57" s="84">
        <f t="shared" si="41"/>
        <v>0.033</v>
      </c>
      <c r="AA57" s="85">
        <f t="shared" si="65"/>
        <v>0.0024</v>
      </c>
      <c r="AB57" s="84">
        <f t="shared" si="43"/>
        <v>0</v>
      </c>
      <c r="AC57" s="85">
        <f t="shared" si="66"/>
        <v>0</v>
      </c>
      <c r="AD57" s="84">
        <f t="shared" si="45"/>
        <v>0</v>
      </c>
      <c r="AE57" s="85">
        <f t="shared" si="67"/>
        <v>0</v>
      </c>
      <c r="AF57" s="88">
        <f t="shared" si="47"/>
        <v>1088521</v>
      </c>
      <c r="AG57" s="90">
        <f t="shared" si="48"/>
        <v>0</v>
      </c>
      <c r="AH57" s="90">
        <f t="shared" si="49"/>
        <v>0</v>
      </c>
      <c r="AI57" s="91"/>
      <c r="AJ57" s="92">
        <f t="shared" si="50"/>
        <v>0</v>
      </c>
      <c r="AK57" s="92">
        <f t="shared" si="51"/>
        <v>0.0124</v>
      </c>
      <c r="AL57" s="93">
        <f t="shared" si="52"/>
        <v>0.13330057392975292</v>
      </c>
      <c r="AM57" s="93">
        <f t="shared" si="53"/>
        <v>0</v>
      </c>
      <c r="AN57" s="93">
        <f t="shared" si="54"/>
        <v>0.17</v>
      </c>
      <c r="AO57" s="93"/>
      <c r="AP57" s="92">
        <f t="shared" si="55"/>
        <v>0</v>
      </c>
      <c r="AQ57" s="92">
        <f t="shared" si="56"/>
        <v>0</v>
      </c>
      <c r="AR57" s="93">
        <f t="shared" si="68"/>
        <v>0</v>
      </c>
      <c r="AS57" s="93">
        <f t="shared" si="58"/>
        <v>0</v>
      </c>
      <c r="AT57" s="93">
        <f t="shared" si="59"/>
        <v>0</v>
      </c>
      <c r="AU57" s="91"/>
      <c r="AV57" s="92">
        <f t="shared" si="60"/>
        <v>0</v>
      </c>
      <c r="AW57" s="92">
        <f t="shared" si="61"/>
        <v>0.0124</v>
      </c>
      <c r="AY57" s="55"/>
      <c r="BN57" s="99"/>
      <c r="BO57" s="100"/>
      <c r="BQ57" s="96">
        <f t="shared" si="64"/>
        <v>33796099.613</v>
      </c>
      <c r="BZ57" s="106" t="s">
        <v>324</v>
      </c>
      <c r="CA57" s="109">
        <v>-76535497</v>
      </c>
      <c r="CB57" s="109" t="s">
        <v>346</v>
      </c>
    </row>
    <row r="58" spans="1:80" ht="12">
      <c r="A58" s="72">
        <v>41262</v>
      </c>
      <c r="B58" s="72">
        <v>41276</v>
      </c>
      <c r="C58" s="98" t="s">
        <v>141</v>
      </c>
      <c r="D58" s="46" t="s">
        <v>186</v>
      </c>
      <c r="E58" s="98">
        <v>41029</v>
      </c>
      <c r="F58" s="48" t="s">
        <v>239</v>
      </c>
      <c r="G58" s="50">
        <f>576570439.32+178850000</f>
        <v>755420439.32</v>
      </c>
      <c r="H58" s="50">
        <v>42871373.975</v>
      </c>
      <c r="I58" s="50">
        <v>476288</v>
      </c>
      <c r="J58" s="50">
        <v>0</v>
      </c>
      <c r="K58" s="51">
        <f t="shared" si="33"/>
        <v>0.0112</v>
      </c>
      <c r="L58" s="74">
        <f t="shared" si="34"/>
        <v>0.0006</v>
      </c>
      <c r="M58" s="50">
        <v>0</v>
      </c>
      <c r="N58" s="51">
        <f t="shared" si="62"/>
        <v>0</v>
      </c>
      <c r="O58" s="74">
        <f t="shared" si="35"/>
        <v>0</v>
      </c>
      <c r="P58" s="50">
        <v>0</v>
      </c>
      <c r="Q58" s="51">
        <f t="shared" si="63"/>
        <v>0</v>
      </c>
      <c r="R58" s="74">
        <f t="shared" si="36"/>
        <v>0</v>
      </c>
      <c r="S58" s="53">
        <f t="shared" si="37"/>
        <v>0</v>
      </c>
      <c r="T58" s="74">
        <f t="shared" si="38"/>
        <v>0</v>
      </c>
      <c r="U58" s="53">
        <f t="shared" si="39"/>
        <v>0.0112</v>
      </c>
      <c r="V58" s="74">
        <f t="shared" si="40"/>
        <v>0.0006304939278962797</v>
      </c>
      <c r="W58" s="54">
        <v>476288</v>
      </c>
      <c r="X58" s="54">
        <v>0</v>
      </c>
      <c r="Y58" s="50">
        <v>0</v>
      </c>
      <c r="Z58" s="51">
        <f t="shared" si="41"/>
        <v>0.0112</v>
      </c>
      <c r="AA58" s="74">
        <f t="shared" si="65"/>
        <v>0.0006</v>
      </c>
      <c r="AB58" s="51">
        <f t="shared" si="43"/>
        <v>0</v>
      </c>
      <c r="AC58" s="74">
        <f t="shared" si="66"/>
        <v>0</v>
      </c>
      <c r="AD58" s="51">
        <f t="shared" si="45"/>
        <v>0</v>
      </c>
      <c r="AE58" s="74">
        <f t="shared" si="67"/>
        <v>0</v>
      </c>
      <c r="AF58" s="75">
        <f t="shared" si="47"/>
        <v>476288</v>
      </c>
      <c r="AG58" s="76" t="str">
        <f t="shared" si="48"/>
        <v>Y</v>
      </c>
      <c r="AH58" s="76" t="str">
        <f t="shared" si="49"/>
        <v>CEF</v>
      </c>
      <c r="AI58" s="77"/>
      <c r="AJ58" s="78">
        <f t="shared" si="50"/>
        <v>0</v>
      </c>
      <c r="AK58" s="78">
        <f t="shared" si="51"/>
        <v>0.0106</v>
      </c>
      <c r="AL58" s="79">
        <f t="shared" si="52"/>
        <v>0.1762062582273467</v>
      </c>
      <c r="AM58" s="79">
        <f t="shared" si="53"/>
        <v>0</v>
      </c>
      <c r="AN58" s="79">
        <f t="shared" si="54"/>
        <v>0.19</v>
      </c>
      <c r="AO58" s="79"/>
      <c r="AP58" s="78">
        <f t="shared" si="55"/>
        <v>0</v>
      </c>
      <c r="AQ58" s="78">
        <f t="shared" si="56"/>
        <v>0</v>
      </c>
      <c r="AR58" s="79">
        <f t="shared" si="68"/>
        <v>0</v>
      </c>
      <c r="AS58" s="79">
        <f t="shared" si="58"/>
        <v>0</v>
      </c>
      <c r="AT58" s="79">
        <f t="shared" si="59"/>
        <v>0</v>
      </c>
      <c r="AU58" s="71"/>
      <c r="AV58" s="78">
        <f t="shared" si="60"/>
        <v>0</v>
      </c>
      <c r="AW58" s="78">
        <f t="shared" si="61"/>
        <v>0.0106</v>
      </c>
      <c r="AY58" s="55"/>
      <c r="BI58" s="1" t="s">
        <v>21</v>
      </c>
      <c r="BN58" s="99"/>
      <c r="BO58" s="100"/>
      <c r="BQ58" s="96">
        <f t="shared" si="64"/>
        <v>42871373.975</v>
      </c>
      <c r="BZ58" s="106" t="s">
        <v>325</v>
      </c>
      <c r="CA58" s="109">
        <v>-27886223</v>
      </c>
      <c r="CB58" s="109" t="s">
        <v>346</v>
      </c>
    </row>
    <row r="59" spans="1:80" ht="12">
      <c r="A59" s="89">
        <v>41270</v>
      </c>
      <c r="B59" s="89">
        <v>41274</v>
      </c>
      <c r="C59" s="81" t="s">
        <v>63</v>
      </c>
      <c r="D59" s="80" t="s">
        <v>187</v>
      </c>
      <c r="E59" s="81">
        <v>41060</v>
      </c>
      <c r="F59" s="82" t="s">
        <v>88</v>
      </c>
      <c r="G59" s="111">
        <v>289708112.22</v>
      </c>
      <c r="H59" s="111">
        <v>29338809.466</v>
      </c>
      <c r="I59" s="83">
        <v>16423</v>
      </c>
      <c r="J59" s="50">
        <v>0</v>
      </c>
      <c r="K59" s="84">
        <f t="shared" si="33"/>
        <v>0.0006000000000000001</v>
      </c>
      <c r="L59" s="85">
        <f t="shared" si="34"/>
        <v>0.0001</v>
      </c>
      <c r="M59" s="83">
        <v>0</v>
      </c>
      <c r="N59" s="84">
        <f t="shared" si="62"/>
        <v>0</v>
      </c>
      <c r="O59" s="85">
        <f t="shared" si="35"/>
        <v>0</v>
      </c>
      <c r="P59" s="83">
        <v>0</v>
      </c>
      <c r="Q59" s="84">
        <f t="shared" si="63"/>
        <v>0</v>
      </c>
      <c r="R59" s="85">
        <f t="shared" si="36"/>
        <v>0</v>
      </c>
      <c r="S59" s="86">
        <f t="shared" si="37"/>
        <v>0</v>
      </c>
      <c r="T59" s="85">
        <f t="shared" si="38"/>
        <v>0</v>
      </c>
      <c r="U59" s="86">
        <f t="shared" si="39"/>
        <v>0.0006000000000000001</v>
      </c>
      <c r="V59" s="85">
        <f t="shared" si="40"/>
        <v>5.668809159036809E-05</v>
      </c>
      <c r="W59" s="87">
        <v>16423</v>
      </c>
      <c r="X59" s="87">
        <v>0</v>
      </c>
      <c r="Y59" s="83">
        <v>0</v>
      </c>
      <c r="Z59" s="84">
        <f t="shared" si="41"/>
        <v>0.0006000000000000001</v>
      </c>
      <c r="AA59" s="85">
        <f t="shared" si="65"/>
        <v>0.0001</v>
      </c>
      <c r="AB59" s="84">
        <f t="shared" si="43"/>
        <v>0</v>
      </c>
      <c r="AC59" s="85">
        <f t="shared" si="66"/>
        <v>0</v>
      </c>
      <c r="AD59" s="84">
        <f t="shared" si="45"/>
        <v>0</v>
      </c>
      <c r="AE59" s="85">
        <f t="shared" si="67"/>
        <v>0</v>
      </c>
      <c r="AF59" s="88">
        <f t="shared" si="47"/>
        <v>16423</v>
      </c>
      <c r="AG59" s="90" t="str">
        <f t="shared" si="48"/>
        <v>Y</v>
      </c>
      <c r="AH59" s="90">
        <f t="shared" si="49"/>
        <v>0</v>
      </c>
      <c r="AI59" s="91"/>
      <c r="AJ59" s="92">
        <f t="shared" si="50"/>
        <v>0</v>
      </c>
      <c r="AK59" s="92">
        <f t="shared" si="51"/>
        <v>0.0101</v>
      </c>
      <c r="AL59" s="93">
        <f t="shared" si="52"/>
        <v>0.09874569469348626</v>
      </c>
      <c r="AM59" s="93">
        <f t="shared" si="53"/>
        <v>0</v>
      </c>
      <c r="AN59" s="93">
        <f t="shared" si="54"/>
        <v>0.1</v>
      </c>
      <c r="AO59" s="93"/>
      <c r="AP59" s="92">
        <f t="shared" si="55"/>
        <v>0</v>
      </c>
      <c r="AQ59" s="92">
        <f t="shared" si="56"/>
        <v>0</v>
      </c>
      <c r="AR59" s="93">
        <f t="shared" si="68"/>
        <v>0</v>
      </c>
      <c r="AS59" s="93">
        <f t="shared" si="58"/>
        <v>0</v>
      </c>
      <c r="AT59" s="93">
        <f t="shared" si="59"/>
        <v>0</v>
      </c>
      <c r="AU59" s="91"/>
      <c r="AV59" s="92">
        <f t="shared" si="60"/>
        <v>0</v>
      </c>
      <c r="AW59" s="92">
        <f t="shared" si="61"/>
        <v>0.0101</v>
      </c>
      <c r="AY59" s="55"/>
      <c r="BI59" s="1" t="s">
        <v>21</v>
      </c>
      <c r="BN59" s="99"/>
      <c r="BO59" s="100"/>
      <c r="BQ59" s="96">
        <f t="shared" si="64"/>
        <v>29338809.466</v>
      </c>
      <c r="BZ59" s="106" t="s">
        <v>326</v>
      </c>
      <c r="CA59" s="109">
        <v>-408493</v>
      </c>
      <c r="CB59" s="109" t="s">
        <v>346</v>
      </c>
    </row>
    <row r="60" spans="1:80" ht="12">
      <c r="A60" s="72">
        <v>41270</v>
      </c>
      <c r="B60" s="72">
        <v>41274</v>
      </c>
      <c r="C60" s="98" t="s">
        <v>64</v>
      </c>
      <c r="D60" s="46" t="s">
        <v>188</v>
      </c>
      <c r="E60" s="98">
        <v>41243</v>
      </c>
      <c r="F60" s="48" t="s">
        <v>89</v>
      </c>
      <c r="G60" s="50">
        <v>1274240607.4999998</v>
      </c>
      <c r="H60" s="50">
        <v>141918266.91200003</v>
      </c>
      <c r="I60" s="50">
        <v>5467</v>
      </c>
      <c r="J60" s="50">
        <v>0</v>
      </c>
      <c r="K60" s="51">
        <f t="shared" si="33"/>
        <v>0.0001</v>
      </c>
      <c r="L60" s="74">
        <f t="shared" si="34"/>
        <v>0</v>
      </c>
      <c r="M60" s="50">
        <v>0</v>
      </c>
      <c r="N60" s="51">
        <f t="shared" si="62"/>
        <v>0</v>
      </c>
      <c r="O60" s="74">
        <f t="shared" si="35"/>
        <v>0</v>
      </c>
      <c r="P60" s="50">
        <v>0</v>
      </c>
      <c r="Q60" s="51">
        <f t="shared" si="63"/>
        <v>0</v>
      </c>
      <c r="R60" s="74">
        <f t="shared" si="36"/>
        <v>0</v>
      </c>
      <c r="S60" s="53">
        <f t="shared" si="37"/>
        <v>0</v>
      </c>
      <c r="T60" s="74">
        <f t="shared" si="38"/>
        <v>0</v>
      </c>
      <c r="U60" s="53">
        <f t="shared" si="39"/>
        <v>0.0001</v>
      </c>
      <c r="V60" s="74">
        <f t="shared" si="40"/>
        <v>4.290398507018229E-06</v>
      </c>
      <c r="W60" s="54">
        <v>0</v>
      </c>
      <c r="X60" s="54">
        <v>0</v>
      </c>
      <c r="Y60" s="50">
        <v>0</v>
      </c>
      <c r="Z60" s="51">
        <f t="shared" si="41"/>
        <v>0</v>
      </c>
      <c r="AA60" s="74">
        <f t="shared" si="65"/>
        <v>0</v>
      </c>
      <c r="AB60" s="51">
        <f t="shared" si="43"/>
        <v>0</v>
      </c>
      <c r="AC60" s="74">
        <f t="shared" si="66"/>
        <v>0</v>
      </c>
      <c r="AD60" s="51">
        <f t="shared" si="45"/>
        <v>0</v>
      </c>
      <c r="AE60" s="74">
        <f t="shared" si="67"/>
        <v>0</v>
      </c>
      <c r="AF60" s="75">
        <f t="shared" si="47"/>
        <v>5467</v>
      </c>
      <c r="AG60" s="76" t="str">
        <f t="shared" si="48"/>
        <v>Y</v>
      </c>
      <c r="AH60" s="76">
        <f t="shared" si="49"/>
        <v>0</v>
      </c>
      <c r="AI60" s="77"/>
      <c r="AJ60" s="78">
        <f t="shared" si="50"/>
        <v>0</v>
      </c>
      <c r="AK60" s="78">
        <f t="shared" si="51"/>
        <v>0</v>
      </c>
      <c r="AL60" s="79">
        <f t="shared" si="52"/>
        <v>0</v>
      </c>
      <c r="AM60" s="79">
        <f t="shared" si="53"/>
        <v>0</v>
      </c>
      <c r="AN60" s="79">
        <f t="shared" si="54"/>
        <v>0</v>
      </c>
      <c r="AO60" s="79"/>
      <c r="AP60" s="78">
        <f t="shared" si="55"/>
        <v>0</v>
      </c>
      <c r="AQ60" s="78">
        <f t="shared" si="56"/>
        <v>0</v>
      </c>
      <c r="AR60" s="79">
        <f t="shared" si="68"/>
        <v>0</v>
      </c>
      <c r="AS60" s="79">
        <f t="shared" si="58"/>
        <v>0</v>
      </c>
      <c r="AT60" s="79">
        <f t="shared" si="59"/>
        <v>0</v>
      </c>
      <c r="AU60" s="71"/>
      <c r="AV60" s="78">
        <f t="shared" si="60"/>
        <v>0</v>
      </c>
      <c r="AW60" s="78">
        <f t="shared" si="61"/>
        <v>0</v>
      </c>
      <c r="AY60" s="55"/>
      <c r="BI60" s="1" t="s">
        <v>21</v>
      </c>
      <c r="BN60" s="99"/>
      <c r="BO60" s="100"/>
      <c r="BQ60" s="96">
        <f t="shared" si="64"/>
        <v>141918266.91200003</v>
      </c>
      <c r="BZ60" s="106" t="s">
        <v>327</v>
      </c>
      <c r="CA60" s="109">
        <v>0</v>
      </c>
      <c r="CB60" s="109">
        <v>0</v>
      </c>
    </row>
    <row r="61" spans="1:80" ht="12">
      <c r="A61" s="89">
        <v>41270</v>
      </c>
      <c r="B61" s="89">
        <v>41274</v>
      </c>
      <c r="C61" s="81" t="s">
        <v>145</v>
      </c>
      <c r="D61" s="80" t="s">
        <v>189</v>
      </c>
      <c r="E61" s="81">
        <v>41060</v>
      </c>
      <c r="F61" s="82" t="s">
        <v>94</v>
      </c>
      <c r="G61" s="111">
        <v>165152679.72</v>
      </c>
      <c r="H61" s="111">
        <v>17535608.033</v>
      </c>
      <c r="I61" s="83">
        <v>23676</v>
      </c>
      <c r="J61" s="50">
        <v>0</v>
      </c>
      <c r="K61" s="84">
        <f t="shared" si="33"/>
        <v>0.0014</v>
      </c>
      <c r="L61" s="85">
        <f t="shared" si="34"/>
        <v>0.0001</v>
      </c>
      <c r="M61" s="83">
        <v>0</v>
      </c>
      <c r="N61" s="84">
        <f t="shared" si="62"/>
        <v>0</v>
      </c>
      <c r="O61" s="85">
        <f t="shared" si="35"/>
        <v>0</v>
      </c>
      <c r="P61" s="83">
        <v>0</v>
      </c>
      <c r="Q61" s="84">
        <f t="shared" si="63"/>
        <v>0</v>
      </c>
      <c r="R61" s="85">
        <f t="shared" si="36"/>
        <v>0</v>
      </c>
      <c r="S61" s="86">
        <f t="shared" si="37"/>
        <v>0</v>
      </c>
      <c r="T61" s="85">
        <f t="shared" si="38"/>
        <v>0</v>
      </c>
      <c r="U61" s="86">
        <f t="shared" si="39"/>
        <v>0.0014</v>
      </c>
      <c r="V61" s="85">
        <f t="shared" si="40"/>
        <v>0.00014335825516207374</v>
      </c>
      <c r="W61" s="87">
        <v>23676</v>
      </c>
      <c r="X61" s="87">
        <v>0</v>
      </c>
      <c r="Y61" s="83">
        <v>0</v>
      </c>
      <c r="Z61" s="84">
        <f t="shared" si="41"/>
        <v>0.0014</v>
      </c>
      <c r="AA61" s="85">
        <f t="shared" si="65"/>
        <v>0.0001</v>
      </c>
      <c r="AB61" s="84">
        <f t="shared" si="43"/>
        <v>0</v>
      </c>
      <c r="AC61" s="85">
        <f t="shared" si="66"/>
        <v>0</v>
      </c>
      <c r="AD61" s="84">
        <f t="shared" si="45"/>
        <v>0</v>
      </c>
      <c r="AE61" s="85">
        <f t="shared" si="67"/>
        <v>0</v>
      </c>
      <c r="AF61" s="88">
        <f t="shared" si="47"/>
        <v>23676</v>
      </c>
      <c r="AG61" s="90" t="str">
        <f t="shared" si="48"/>
        <v>Y</v>
      </c>
      <c r="AH61" s="90">
        <f t="shared" si="49"/>
        <v>0</v>
      </c>
      <c r="AI61" s="91"/>
      <c r="AJ61" s="92">
        <f t="shared" si="50"/>
        <v>0</v>
      </c>
      <c r="AK61" s="92">
        <f t="shared" si="51"/>
        <v>0.0101</v>
      </c>
      <c r="AL61" s="93">
        <f t="shared" si="52"/>
        <v>0.09418132488431631</v>
      </c>
      <c r="AM61" s="93">
        <f t="shared" si="53"/>
        <v>0</v>
      </c>
      <c r="AN61" s="93">
        <f t="shared" si="54"/>
        <v>0.1</v>
      </c>
      <c r="AO61" s="93"/>
      <c r="AP61" s="92">
        <f t="shared" si="55"/>
        <v>0</v>
      </c>
      <c r="AQ61" s="92">
        <f t="shared" si="56"/>
        <v>0</v>
      </c>
      <c r="AR61" s="93">
        <f t="shared" si="68"/>
        <v>0</v>
      </c>
      <c r="AS61" s="93">
        <f t="shared" si="58"/>
        <v>0</v>
      </c>
      <c r="AT61" s="93">
        <f t="shared" si="59"/>
        <v>0</v>
      </c>
      <c r="AU61" s="91"/>
      <c r="AV61" s="92">
        <f t="shared" si="60"/>
        <v>0</v>
      </c>
      <c r="AW61" s="92">
        <f t="shared" si="61"/>
        <v>0.0101</v>
      </c>
      <c r="AY61" s="55"/>
      <c r="BI61" s="1" t="s">
        <v>21</v>
      </c>
      <c r="BN61" s="99"/>
      <c r="BO61" s="100"/>
      <c r="BQ61" s="96">
        <f t="shared" si="64"/>
        <v>17535608.033</v>
      </c>
      <c r="BZ61" s="106" t="s">
        <v>328</v>
      </c>
      <c r="CA61" s="109">
        <v>-1093616</v>
      </c>
      <c r="CB61" s="109">
        <v>-336590</v>
      </c>
    </row>
    <row r="62" spans="1:80" ht="12">
      <c r="A62" s="72">
        <v>41270</v>
      </c>
      <c r="B62" s="72">
        <v>41274</v>
      </c>
      <c r="C62" s="98" t="s">
        <v>224</v>
      </c>
      <c r="D62" s="46" t="s">
        <v>0</v>
      </c>
      <c r="E62" s="98">
        <v>41060</v>
      </c>
      <c r="F62" s="48" t="s">
        <v>90</v>
      </c>
      <c r="G62" s="50">
        <v>251312441.68</v>
      </c>
      <c r="H62" s="50">
        <v>26316886.322</v>
      </c>
      <c r="I62" s="50">
        <v>17291</v>
      </c>
      <c r="J62" s="50">
        <v>0</v>
      </c>
      <c r="K62" s="51">
        <f t="shared" si="33"/>
        <v>0.0007</v>
      </c>
      <c r="L62" s="74">
        <f t="shared" si="34"/>
        <v>0.0001</v>
      </c>
      <c r="M62" s="50">
        <v>0</v>
      </c>
      <c r="N62" s="51">
        <f t="shared" si="62"/>
        <v>0</v>
      </c>
      <c r="O62" s="74">
        <f t="shared" si="35"/>
        <v>0</v>
      </c>
      <c r="P62" s="50">
        <v>0</v>
      </c>
      <c r="Q62" s="51">
        <f t="shared" si="63"/>
        <v>0</v>
      </c>
      <c r="R62" s="74">
        <f t="shared" si="36"/>
        <v>0</v>
      </c>
      <c r="S62" s="53">
        <f t="shared" si="37"/>
        <v>0</v>
      </c>
      <c r="T62" s="74">
        <f t="shared" si="38"/>
        <v>0</v>
      </c>
      <c r="U62" s="53">
        <f t="shared" si="39"/>
        <v>0.0007</v>
      </c>
      <c r="V62" s="74">
        <f t="shared" si="40"/>
        <v>6.880280134326535E-05</v>
      </c>
      <c r="W62" s="54">
        <v>17291</v>
      </c>
      <c r="X62" s="54">
        <v>0</v>
      </c>
      <c r="Y62" s="50">
        <v>0</v>
      </c>
      <c r="Z62" s="51">
        <f t="shared" si="41"/>
        <v>0.0007</v>
      </c>
      <c r="AA62" s="74">
        <f t="shared" si="65"/>
        <v>0.0001</v>
      </c>
      <c r="AB62" s="51">
        <f t="shared" si="43"/>
        <v>0</v>
      </c>
      <c r="AC62" s="74">
        <f t="shared" si="66"/>
        <v>0</v>
      </c>
      <c r="AD62" s="51">
        <f t="shared" si="45"/>
        <v>0</v>
      </c>
      <c r="AE62" s="74">
        <f t="shared" si="67"/>
        <v>0</v>
      </c>
      <c r="AF62" s="75">
        <f t="shared" si="47"/>
        <v>17291</v>
      </c>
      <c r="AG62" s="76" t="str">
        <f t="shared" si="48"/>
        <v>Y</v>
      </c>
      <c r="AH62" s="76">
        <f t="shared" si="49"/>
        <v>0</v>
      </c>
      <c r="AI62" s="77"/>
      <c r="AJ62" s="78">
        <f t="shared" si="50"/>
        <v>0</v>
      </c>
      <c r="AK62" s="78">
        <f t="shared" si="51"/>
        <v>0.0101</v>
      </c>
      <c r="AL62" s="79">
        <f t="shared" si="52"/>
        <v>0.09549474759478349</v>
      </c>
      <c r="AM62" s="79">
        <f t="shared" si="53"/>
        <v>0</v>
      </c>
      <c r="AN62" s="79">
        <f t="shared" si="54"/>
        <v>0.1</v>
      </c>
      <c r="AO62" s="79"/>
      <c r="AP62" s="78">
        <f t="shared" si="55"/>
        <v>0</v>
      </c>
      <c r="AQ62" s="78">
        <f t="shared" si="56"/>
        <v>0</v>
      </c>
      <c r="AR62" s="79">
        <f t="shared" si="68"/>
        <v>0</v>
      </c>
      <c r="AS62" s="79">
        <f t="shared" si="58"/>
        <v>0</v>
      </c>
      <c r="AT62" s="79">
        <f t="shared" si="59"/>
        <v>0</v>
      </c>
      <c r="AU62" s="71"/>
      <c r="AV62" s="78">
        <f t="shared" si="60"/>
        <v>0</v>
      </c>
      <c r="AW62" s="78">
        <f t="shared" si="61"/>
        <v>0.0101</v>
      </c>
      <c r="AY62" s="55"/>
      <c r="BI62" s="1" t="s">
        <v>21</v>
      </c>
      <c r="BN62" s="99"/>
      <c r="BO62" s="100"/>
      <c r="BQ62" s="96">
        <f t="shared" si="64"/>
        <v>26316886.322</v>
      </c>
      <c r="BZ62" s="106" t="s">
        <v>329</v>
      </c>
      <c r="CA62" s="109">
        <v>-1643036</v>
      </c>
      <c r="CB62" s="109" t="s">
        <v>346</v>
      </c>
    </row>
    <row r="63" spans="1:80" ht="12">
      <c r="A63" s="89">
        <v>41262</v>
      </c>
      <c r="B63" s="89">
        <v>41276</v>
      </c>
      <c r="C63" s="81" t="s">
        <v>235</v>
      </c>
      <c r="D63" s="80" t="s">
        <v>9</v>
      </c>
      <c r="E63" s="81">
        <v>41121</v>
      </c>
      <c r="F63" s="82" t="s">
        <v>20</v>
      </c>
      <c r="G63" s="111">
        <v>832199172.58</v>
      </c>
      <c r="H63" s="111">
        <v>142070793.93</v>
      </c>
      <c r="I63" s="83">
        <v>0</v>
      </c>
      <c r="J63" s="50">
        <v>0</v>
      </c>
      <c r="K63" s="84">
        <f t="shared" si="33"/>
        <v>0</v>
      </c>
      <c r="L63" s="85">
        <f t="shared" si="34"/>
        <v>0</v>
      </c>
      <c r="M63" s="83">
        <v>0</v>
      </c>
      <c r="N63" s="84">
        <f t="shared" si="62"/>
        <v>0</v>
      </c>
      <c r="O63" s="85">
        <f t="shared" si="35"/>
        <v>0</v>
      </c>
      <c r="P63" s="83">
        <v>0</v>
      </c>
      <c r="Q63" s="84">
        <f t="shared" si="63"/>
        <v>0</v>
      </c>
      <c r="R63" s="85">
        <f t="shared" si="36"/>
        <v>0</v>
      </c>
      <c r="S63" s="86">
        <f t="shared" si="37"/>
        <v>0</v>
      </c>
      <c r="T63" s="85">
        <f t="shared" si="38"/>
        <v>0</v>
      </c>
      <c r="U63" s="86">
        <f t="shared" si="39"/>
        <v>0</v>
      </c>
      <c r="V63" s="85">
        <f t="shared" si="40"/>
        <v>0</v>
      </c>
      <c r="W63" s="87">
        <v>0</v>
      </c>
      <c r="X63" s="87">
        <v>0</v>
      </c>
      <c r="Y63" s="83">
        <v>0</v>
      </c>
      <c r="Z63" s="84">
        <f t="shared" si="41"/>
        <v>0</v>
      </c>
      <c r="AA63" s="85">
        <f t="shared" si="65"/>
        <v>0</v>
      </c>
      <c r="AB63" s="84">
        <f t="shared" si="43"/>
        <v>0</v>
      </c>
      <c r="AC63" s="85">
        <f t="shared" si="66"/>
        <v>0</v>
      </c>
      <c r="AD63" s="84">
        <f t="shared" si="45"/>
        <v>0</v>
      </c>
      <c r="AE63" s="85">
        <f t="shared" si="67"/>
        <v>0</v>
      </c>
      <c r="AF63" s="88">
        <f t="shared" si="47"/>
        <v>0</v>
      </c>
      <c r="AG63" s="90">
        <f t="shared" si="48"/>
        <v>0</v>
      </c>
      <c r="AH63" s="90">
        <f t="shared" si="49"/>
        <v>0</v>
      </c>
      <c r="AI63" s="91"/>
      <c r="AJ63" s="92">
        <f t="shared" si="50"/>
        <v>0</v>
      </c>
      <c r="AK63" s="92">
        <f t="shared" si="51"/>
        <v>0</v>
      </c>
      <c r="AL63" s="93">
        <f t="shared" si="52"/>
        <v>0</v>
      </c>
      <c r="AM63" s="93">
        <f t="shared" si="53"/>
        <v>0</v>
      </c>
      <c r="AN63" s="93">
        <f t="shared" si="54"/>
        <v>0</v>
      </c>
      <c r="AO63" s="93"/>
      <c r="AP63" s="92">
        <f t="shared" si="55"/>
        <v>0</v>
      </c>
      <c r="AQ63" s="92">
        <f t="shared" si="56"/>
        <v>0</v>
      </c>
      <c r="AR63" s="93">
        <f t="shared" si="68"/>
        <v>0</v>
      </c>
      <c r="AS63" s="93">
        <f t="shared" si="58"/>
        <v>0</v>
      </c>
      <c r="AT63" s="93">
        <f t="shared" si="59"/>
        <v>0</v>
      </c>
      <c r="AU63" s="91"/>
      <c r="AV63" s="92">
        <f t="shared" si="60"/>
        <v>0</v>
      </c>
      <c r="AW63" s="92">
        <f t="shared" si="61"/>
        <v>0</v>
      </c>
      <c r="AY63" s="55"/>
      <c r="BN63" s="99"/>
      <c r="BO63" s="100"/>
      <c r="BQ63" s="96">
        <f t="shared" si="64"/>
        <v>142070793.93</v>
      </c>
      <c r="BZ63" s="106" t="s">
        <v>330</v>
      </c>
      <c r="CA63" s="109">
        <v>-180291132</v>
      </c>
      <c r="CB63" s="109" t="s">
        <v>346</v>
      </c>
    </row>
    <row r="64" spans="1:80" ht="12">
      <c r="A64" s="72">
        <v>41249</v>
      </c>
      <c r="B64" s="72">
        <v>41253</v>
      </c>
      <c r="C64" s="98" t="s">
        <v>225</v>
      </c>
      <c r="D64" s="46" t="s">
        <v>10</v>
      </c>
      <c r="E64" s="98">
        <v>41121</v>
      </c>
      <c r="F64" s="48" t="s">
        <v>16</v>
      </c>
      <c r="G64" s="50">
        <v>216276271.3</v>
      </c>
      <c r="H64" s="50">
        <v>12602787.930999998</v>
      </c>
      <c r="I64" s="50">
        <v>472108</v>
      </c>
      <c r="J64" s="50">
        <v>0</v>
      </c>
      <c r="K64" s="51">
        <f t="shared" si="33"/>
        <v>0.038</v>
      </c>
      <c r="L64" s="74">
        <f t="shared" si="34"/>
        <v>0.0022</v>
      </c>
      <c r="M64" s="50">
        <v>0</v>
      </c>
      <c r="N64" s="51">
        <f t="shared" si="62"/>
        <v>0</v>
      </c>
      <c r="O64" s="74">
        <f t="shared" si="35"/>
        <v>0</v>
      </c>
      <c r="P64" s="50">
        <v>0</v>
      </c>
      <c r="Q64" s="51">
        <f t="shared" si="63"/>
        <v>0</v>
      </c>
      <c r="R64" s="74">
        <f t="shared" si="36"/>
        <v>0</v>
      </c>
      <c r="S64" s="53">
        <f t="shared" si="37"/>
        <v>0</v>
      </c>
      <c r="T64" s="74">
        <f t="shared" si="38"/>
        <v>0</v>
      </c>
      <c r="U64" s="53">
        <f t="shared" si="39"/>
        <v>0.038</v>
      </c>
      <c r="V64" s="74">
        <f t="shared" si="40"/>
        <v>0.0021828931910201654</v>
      </c>
      <c r="W64" s="54">
        <v>472108</v>
      </c>
      <c r="X64" s="54">
        <v>0</v>
      </c>
      <c r="Y64" s="50">
        <v>0</v>
      </c>
      <c r="Z64" s="51">
        <f t="shared" si="41"/>
        <v>0.038</v>
      </c>
      <c r="AA64" s="74">
        <f t="shared" si="65"/>
        <v>0.0022</v>
      </c>
      <c r="AB64" s="51">
        <f t="shared" si="43"/>
        <v>0</v>
      </c>
      <c r="AC64" s="74">
        <f t="shared" si="66"/>
        <v>0</v>
      </c>
      <c r="AD64" s="51">
        <f t="shared" si="45"/>
        <v>0</v>
      </c>
      <c r="AE64" s="74">
        <f t="shared" si="67"/>
        <v>0</v>
      </c>
      <c r="AF64" s="75">
        <f t="shared" si="47"/>
        <v>472108</v>
      </c>
      <c r="AG64" s="76">
        <f t="shared" si="48"/>
        <v>0</v>
      </c>
      <c r="AH64" s="76">
        <f t="shared" si="49"/>
        <v>0</v>
      </c>
      <c r="AI64" s="77"/>
      <c r="AJ64" s="78">
        <f t="shared" si="50"/>
        <v>0</v>
      </c>
      <c r="AK64" s="78">
        <f t="shared" si="51"/>
        <v>0.0122</v>
      </c>
      <c r="AL64" s="79">
        <f t="shared" si="52"/>
        <v>0.17160986321765317</v>
      </c>
      <c r="AM64" s="79">
        <f t="shared" si="53"/>
        <v>0</v>
      </c>
      <c r="AN64" s="79">
        <f t="shared" si="54"/>
        <v>0.21</v>
      </c>
      <c r="AO64" s="79"/>
      <c r="AP64" s="78">
        <f t="shared" si="55"/>
        <v>0</v>
      </c>
      <c r="AQ64" s="78">
        <f t="shared" si="56"/>
        <v>0</v>
      </c>
      <c r="AR64" s="79">
        <f t="shared" si="68"/>
        <v>0</v>
      </c>
      <c r="AS64" s="79">
        <f t="shared" si="58"/>
        <v>0</v>
      </c>
      <c r="AT64" s="79">
        <f t="shared" si="59"/>
        <v>0</v>
      </c>
      <c r="AU64" s="71"/>
      <c r="AV64" s="78">
        <f t="shared" si="60"/>
        <v>0</v>
      </c>
      <c r="AW64" s="78">
        <f t="shared" si="61"/>
        <v>0.0122</v>
      </c>
      <c r="AY64" s="55"/>
      <c r="BN64" s="99"/>
      <c r="BO64" s="100"/>
      <c r="BQ64" s="96">
        <f t="shared" si="64"/>
        <v>12602787.930999998</v>
      </c>
      <c r="BZ64" s="106" t="s">
        <v>331</v>
      </c>
      <c r="CA64" s="109">
        <v>-124979912</v>
      </c>
      <c r="CB64" s="109" t="s">
        <v>346</v>
      </c>
    </row>
    <row r="65" spans="1:80" ht="12">
      <c r="A65" s="89">
        <v>41269</v>
      </c>
      <c r="B65" s="89">
        <v>41271</v>
      </c>
      <c r="C65" s="81" t="s">
        <v>198</v>
      </c>
      <c r="D65" s="80" t="s">
        <v>261</v>
      </c>
      <c r="E65" s="81">
        <v>41121</v>
      </c>
      <c r="F65" s="82" t="s">
        <v>240</v>
      </c>
      <c r="G65" s="111">
        <v>21829483.180000003</v>
      </c>
      <c r="H65" s="111">
        <v>1314786.602</v>
      </c>
      <c r="I65" s="83">
        <v>103817</v>
      </c>
      <c r="J65" s="50">
        <v>0</v>
      </c>
      <c r="K65" s="84">
        <f t="shared" si="33"/>
        <v>0.079</v>
      </c>
      <c r="L65" s="85">
        <f t="shared" si="34"/>
        <v>0.0048</v>
      </c>
      <c r="M65" s="83">
        <v>0</v>
      </c>
      <c r="N65" s="84">
        <f t="shared" si="62"/>
        <v>0</v>
      </c>
      <c r="O65" s="85">
        <f t="shared" si="35"/>
        <v>0</v>
      </c>
      <c r="P65" s="83">
        <v>0</v>
      </c>
      <c r="Q65" s="84">
        <f t="shared" si="63"/>
        <v>0</v>
      </c>
      <c r="R65" s="85">
        <f t="shared" si="36"/>
        <v>0</v>
      </c>
      <c r="S65" s="86">
        <f t="shared" si="37"/>
        <v>0</v>
      </c>
      <c r="T65" s="85">
        <f t="shared" si="38"/>
        <v>0</v>
      </c>
      <c r="U65" s="86">
        <f t="shared" si="39"/>
        <v>0.079</v>
      </c>
      <c r="V65" s="85">
        <f t="shared" si="40"/>
        <v>0.004755815753582123</v>
      </c>
      <c r="W65" s="87">
        <v>0</v>
      </c>
      <c r="X65" s="87">
        <v>0</v>
      </c>
      <c r="Y65" s="83">
        <v>0</v>
      </c>
      <c r="Z65" s="84">
        <f t="shared" si="41"/>
        <v>0</v>
      </c>
      <c r="AA65" s="85">
        <f t="shared" si="65"/>
        <v>0</v>
      </c>
      <c r="AB65" s="84">
        <f t="shared" si="43"/>
        <v>0</v>
      </c>
      <c r="AC65" s="85">
        <f t="shared" si="66"/>
        <v>0</v>
      </c>
      <c r="AD65" s="84">
        <f t="shared" si="45"/>
        <v>0</v>
      </c>
      <c r="AE65" s="85">
        <f t="shared" si="67"/>
        <v>0</v>
      </c>
      <c r="AF65" s="88">
        <f t="shared" si="47"/>
        <v>103817</v>
      </c>
      <c r="AG65" s="90">
        <f t="shared" si="48"/>
        <v>0</v>
      </c>
      <c r="AH65" s="90">
        <f t="shared" si="49"/>
        <v>0</v>
      </c>
      <c r="AI65" s="91"/>
      <c r="AJ65" s="92">
        <f t="shared" si="50"/>
        <v>0</v>
      </c>
      <c r="AK65" s="92">
        <f t="shared" si="51"/>
        <v>0.0148</v>
      </c>
      <c r="AL65" s="93">
        <f t="shared" si="52"/>
        <v>0.16603061779602774</v>
      </c>
      <c r="AM65" s="93">
        <f t="shared" si="53"/>
        <v>0</v>
      </c>
      <c r="AN65" s="93">
        <f t="shared" si="54"/>
        <v>0.25</v>
      </c>
      <c r="AO65" s="93"/>
      <c r="AP65" s="92">
        <f t="shared" si="55"/>
        <v>0</v>
      </c>
      <c r="AQ65" s="92">
        <f t="shared" si="56"/>
        <v>0</v>
      </c>
      <c r="AR65" s="93">
        <f t="shared" si="68"/>
        <v>0</v>
      </c>
      <c r="AS65" s="93">
        <f t="shared" si="58"/>
        <v>0</v>
      </c>
      <c r="AT65" s="93">
        <f t="shared" si="59"/>
        <v>0</v>
      </c>
      <c r="AU65" s="91"/>
      <c r="AV65" s="92">
        <f t="shared" si="60"/>
        <v>0</v>
      </c>
      <c r="AW65" s="92">
        <f t="shared" si="61"/>
        <v>0.0148</v>
      </c>
      <c r="AY65" s="55"/>
      <c r="BN65" s="99"/>
      <c r="BO65" s="100"/>
      <c r="BQ65" s="96">
        <f t="shared" si="64"/>
        <v>1314786.602</v>
      </c>
      <c r="BZ65" s="106" t="s">
        <v>332</v>
      </c>
      <c r="CA65" s="109">
        <v>-8152422</v>
      </c>
      <c r="CB65" s="109" t="s">
        <v>346</v>
      </c>
    </row>
    <row r="66" spans="1:80" ht="12">
      <c r="A66" s="72">
        <v>41269</v>
      </c>
      <c r="B66" s="72">
        <v>41271</v>
      </c>
      <c r="C66" s="98" t="s">
        <v>216</v>
      </c>
      <c r="D66" s="46" t="s">
        <v>245</v>
      </c>
      <c r="E66" s="98">
        <v>41152</v>
      </c>
      <c r="F66" s="48" t="s">
        <v>241</v>
      </c>
      <c r="G66" s="50">
        <v>11079448.38</v>
      </c>
      <c r="H66" s="50">
        <v>1082228.881</v>
      </c>
      <c r="I66" s="50">
        <v>11027</v>
      </c>
      <c r="J66" s="50">
        <v>0</v>
      </c>
      <c r="K66" s="51">
        <f t="shared" si="33"/>
        <v>0.011</v>
      </c>
      <c r="L66" s="74">
        <f t="shared" si="34"/>
        <v>0.001</v>
      </c>
      <c r="M66" s="50">
        <v>27577</v>
      </c>
      <c r="N66" s="51">
        <f t="shared" si="62"/>
        <v>0.026000000000000002</v>
      </c>
      <c r="O66" s="74">
        <f t="shared" si="35"/>
        <v>0.0025</v>
      </c>
      <c r="P66" s="50">
        <v>9628</v>
      </c>
      <c r="Q66" s="51">
        <f t="shared" si="63"/>
        <v>0.009000000000000001</v>
      </c>
      <c r="R66" s="74">
        <f t="shared" si="36"/>
        <v>0.0009</v>
      </c>
      <c r="S66" s="53">
        <f t="shared" si="37"/>
        <v>0.035</v>
      </c>
      <c r="T66" s="74">
        <f t="shared" si="38"/>
        <v>0.0034000000000000002</v>
      </c>
      <c r="U66" s="53">
        <f t="shared" si="39"/>
        <v>0.046000000000000006</v>
      </c>
      <c r="V66" s="74">
        <f t="shared" si="40"/>
        <v>0.004353285321231849</v>
      </c>
      <c r="W66" s="54">
        <v>11027</v>
      </c>
      <c r="X66" s="54">
        <v>27577</v>
      </c>
      <c r="Y66" s="50">
        <v>9628</v>
      </c>
      <c r="Z66" s="51">
        <f t="shared" si="41"/>
        <v>0.011</v>
      </c>
      <c r="AA66" s="74">
        <f t="shared" si="65"/>
        <v>0.001</v>
      </c>
      <c r="AB66" s="51">
        <f t="shared" si="43"/>
        <v>0.026000000000000002</v>
      </c>
      <c r="AC66" s="74">
        <f t="shared" si="66"/>
        <v>0.0025</v>
      </c>
      <c r="AD66" s="51">
        <f t="shared" si="45"/>
        <v>0.009000000000000001</v>
      </c>
      <c r="AE66" s="74">
        <f t="shared" si="67"/>
        <v>0.0009</v>
      </c>
      <c r="AF66" s="75">
        <f t="shared" si="47"/>
        <v>48232</v>
      </c>
      <c r="AG66" s="76">
        <f t="shared" si="48"/>
        <v>0</v>
      </c>
      <c r="AH66" s="76">
        <f t="shared" si="49"/>
        <v>0</v>
      </c>
      <c r="AI66" s="77"/>
      <c r="AJ66" s="78">
        <f t="shared" si="50"/>
        <v>0</v>
      </c>
      <c r="AK66" s="78">
        <f t="shared" si="51"/>
        <v>0.011</v>
      </c>
      <c r="AL66" s="79">
        <f t="shared" si="52"/>
        <v>0.10237620317212733</v>
      </c>
      <c r="AM66" s="79">
        <f t="shared" si="53"/>
        <v>0</v>
      </c>
      <c r="AN66" s="79">
        <f t="shared" si="54"/>
        <v>0.11</v>
      </c>
      <c r="AO66" s="79"/>
      <c r="AP66" s="78">
        <f t="shared" si="55"/>
        <v>0</v>
      </c>
      <c r="AQ66" s="78">
        <f t="shared" si="56"/>
        <v>0.0134</v>
      </c>
      <c r="AR66" s="79">
        <f t="shared" si="68"/>
        <v>0.10237620317212733</v>
      </c>
      <c r="AS66" s="79">
        <f t="shared" si="58"/>
        <v>0</v>
      </c>
      <c r="AT66" s="79">
        <f t="shared" si="59"/>
        <v>0.13737620317212734</v>
      </c>
      <c r="AU66" s="71"/>
      <c r="AV66" s="78">
        <f t="shared" si="60"/>
        <v>0</v>
      </c>
      <c r="AW66" s="78">
        <f t="shared" si="61"/>
        <v>0.024399999999999998</v>
      </c>
      <c r="AY66" s="55"/>
      <c r="BN66" s="99"/>
      <c r="BO66" s="100"/>
      <c r="BQ66" s="96">
        <f t="shared" si="64"/>
        <v>1082228.881</v>
      </c>
      <c r="BZ66" s="106" t="s">
        <v>333</v>
      </c>
      <c r="CA66" s="109">
        <v>0</v>
      </c>
      <c r="CB66" s="109">
        <v>0</v>
      </c>
    </row>
    <row r="67" spans="1:80" ht="12">
      <c r="A67" s="89">
        <v>41269</v>
      </c>
      <c r="B67" s="89">
        <v>41271</v>
      </c>
      <c r="C67" s="81" t="s">
        <v>117</v>
      </c>
      <c r="D67" s="80" t="s">
        <v>259</v>
      </c>
      <c r="E67" s="81">
        <v>40967</v>
      </c>
      <c r="F67" s="82" t="s">
        <v>242</v>
      </c>
      <c r="G67" s="111">
        <v>16759459.72</v>
      </c>
      <c r="H67" s="111">
        <v>1691260.581</v>
      </c>
      <c r="I67" s="83">
        <v>0</v>
      </c>
      <c r="J67" s="50">
        <v>0</v>
      </c>
      <c r="K67" s="84">
        <f t="shared" si="33"/>
        <v>0</v>
      </c>
      <c r="L67" s="85">
        <f t="shared" si="34"/>
        <v>0</v>
      </c>
      <c r="M67" s="83">
        <v>0</v>
      </c>
      <c r="N67" s="84">
        <f t="shared" si="62"/>
        <v>0</v>
      </c>
      <c r="O67" s="85">
        <f t="shared" si="35"/>
        <v>0</v>
      </c>
      <c r="P67" s="83">
        <v>0</v>
      </c>
      <c r="Q67" s="84">
        <f t="shared" si="63"/>
        <v>0</v>
      </c>
      <c r="R67" s="85">
        <f t="shared" si="36"/>
        <v>0</v>
      </c>
      <c r="S67" s="86">
        <f t="shared" si="37"/>
        <v>0</v>
      </c>
      <c r="T67" s="85">
        <f t="shared" si="38"/>
        <v>0</v>
      </c>
      <c r="U67" s="86">
        <f t="shared" si="39"/>
        <v>0</v>
      </c>
      <c r="V67" s="85">
        <f t="shared" si="40"/>
        <v>0</v>
      </c>
      <c r="W67" s="87">
        <v>0</v>
      </c>
      <c r="X67" s="87">
        <v>0</v>
      </c>
      <c r="Y67" s="83">
        <v>0</v>
      </c>
      <c r="Z67" s="84">
        <f t="shared" si="41"/>
        <v>0</v>
      </c>
      <c r="AA67" s="85">
        <f t="shared" si="65"/>
        <v>0</v>
      </c>
      <c r="AB67" s="84">
        <f t="shared" si="43"/>
        <v>0</v>
      </c>
      <c r="AC67" s="85">
        <f t="shared" si="66"/>
        <v>0</v>
      </c>
      <c r="AD67" s="84">
        <f t="shared" si="45"/>
        <v>0</v>
      </c>
      <c r="AE67" s="85">
        <f t="shared" si="67"/>
        <v>0</v>
      </c>
      <c r="AF67" s="88">
        <f t="shared" si="47"/>
        <v>0</v>
      </c>
      <c r="AG67" s="90">
        <f t="shared" si="48"/>
        <v>0</v>
      </c>
      <c r="AH67" s="90">
        <f t="shared" si="49"/>
        <v>0</v>
      </c>
      <c r="AI67" s="91"/>
      <c r="AJ67" s="92">
        <f t="shared" si="50"/>
        <v>0</v>
      </c>
      <c r="AK67" s="92">
        <f t="shared" si="51"/>
        <v>0</v>
      </c>
      <c r="AL67" s="93">
        <f t="shared" si="52"/>
        <v>0</v>
      </c>
      <c r="AM67" s="93">
        <f t="shared" si="53"/>
        <v>0</v>
      </c>
      <c r="AN67" s="93">
        <f t="shared" si="54"/>
        <v>0</v>
      </c>
      <c r="AO67" s="93"/>
      <c r="AP67" s="92">
        <f t="shared" si="55"/>
        <v>0</v>
      </c>
      <c r="AQ67" s="92">
        <f t="shared" si="56"/>
        <v>0</v>
      </c>
      <c r="AR67" s="93">
        <f t="shared" si="68"/>
        <v>0</v>
      </c>
      <c r="AS67" s="93">
        <f t="shared" si="58"/>
        <v>0</v>
      </c>
      <c r="AT67" s="93">
        <f t="shared" si="59"/>
        <v>0</v>
      </c>
      <c r="AU67" s="91"/>
      <c r="AV67" s="92">
        <f t="shared" si="60"/>
        <v>0</v>
      </c>
      <c r="AW67" s="92">
        <f t="shared" si="61"/>
        <v>0</v>
      </c>
      <c r="AY67" s="55"/>
      <c r="BN67" s="99"/>
      <c r="BO67" s="100"/>
      <c r="BQ67" s="96">
        <f t="shared" si="64"/>
        <v>1691260.581</v>
      </c>
      <c r="BZ67" s="106" t="s">
        <v>334</v>
      </c>
      <c r="CA67" s="109">
        <v>-13688713</v>
      </c>
      <c r="CB67" s="109" t="s">
        <v>346</v>
      </c>
    </row>
    <row r="68" spans="1:80" ht="12">
      <c r="A68" s="72">
        <v>41270</v>
      </c>
      <c r="B68" s="72">
        <v>41274</v>
      </c>
      <c r="C68" s="98" t="s">
        <v>263</v>
      </c>
      <c r="D68" s="46" t="s">
        <v>344</v>
      </c>
      <c r="E68" s="98">
        <v>41090</v>
      </c>
      <c r="F68" s="48" t="s">
        <v>264</v>
      </c>
      <c r="G68" s="50">
        <v>292030314.85</v>
      </c>
      <c r="H68" s="50">
        <v>29098309.086</v>
      </c>
      <c r="I68" s="50">
        <v>0</v>
      </c>
      <c r="J68" s="50">
        <v>0</v>
      </c>
      <c r="K68" s="51">
        <f>IF(AG68="y",ROUNDUP(I68/H68,4),ROUNDUP(I68/H68,3))</f>
        <v>0</v>
      </c>
      <c r="L68" s="74">
        <f>ROUND(I68/G68,4)</f>
        <v>0</v>
      </c>
      <c r="M68" s="50">
        <v>49956</v>
      </c>
      <c r="N68" s="51">
        <f t="shared" si="62"/>
        <v>0.0018</v>
      </c>
      <c r="O68" s="74">
        <f>ROUND(M68/G68,4)</f>
        <v>0.0002</v>
      </c>
      <c r="P68" s="50">
        <v>0</v>
      </c>
      <c r="Q68" s="51">
        <f t="shared" si="63"/>
        <v>0</v>
      </c>
      <c r="R68" s="74">
        <f>ROUND(P68/G68,4)</f>
        <v>0</v>
      </c>
      <c r="S68" s="53">
        <f>N68+Q68</f>
        <v>0.0018</v>
      </c>
      <c r="T68" s="74">
        <f>O68+R68</f>
        <v>0.0002</v>
      </c>
      <c r="U68" s="53">
        <f>K68+N68+Q68</f>
        <v>0.0018</v>
      </c>
      <c r="V68" s="74">
        <f>(I68+M68+P68)/G68</f>
        <v>0.000171064432217113</v>
      </c>
      <c r="W68" s="54">
        <v>0</v>
      </c>
      <c r="X68" s="54">
        <f>M68</f>
        <v>49956</v>
      </c>
      <c r="Y68" s="50">
        <v>0</v>
      </c>
      <c r="Z68" s="51">
        <f>IF($AG68="y",ROUNDUP(W68/$H68,4),ROUNDUP(W68/$H68,3))</f>
        <v>0</v>
      </c>
      <c r="AA68" s="74">
        <f>ROUND(W68/G68,4)</f>
        <v>0</v>
      </c>
      <c r="AB68" s="51">
        <f>IF($AG68="y",ROUNDUP(X68/$H68,4),ROUNDUP(X68/$H68,3))</f>
        <v>0.0018</v>
      </c>
      <c r="AC68" s="74">
        <f>ROUND(X68/G68,4)</f>
        <v>0.0002</v>
      </c>
      <c r="AD68" s="51">
        <f>IF($AG68="y",ROUNDUP(Y68/$H68,4),ROUNDUP(Y68/$H68,3))</f>
        <v>0</v>
      </c>
      <c r="AE68" s="74">
        <f>ROUND(Y68/G68,4)</f>
        <v>0</v>
      </c>
      <c r="AF68" s="75">
        <f>+I68+M68+P68</f>
        <v>49956</v>
      </c>
      <c r="AG68" s="76" t="s">
        <v>265</v>
      </c>
      <c r="AH68" s="76">
        <f>tef_CE(C68)</f>
        <v>0</v>
      </c>
      <c r="AI68" s="77"/>
      <c r="AJ68" s="78">
        <f>IF(L68-0.01&lt;0,0,L68-0.01)</f>
        <v>0</v>
      </c>
      <c r="AK68" s="78">
        <f>IF(L68=0,0,(L68+0.01))</f>
        <v>0</v>
      </c>
      <c r="AL68" s="79">
        <f>IF(L68=0,0,($G68*0.01)/$H68)</f>
        <v>0</v>
      </c>
      <c r="AM68" s="79">
        <f>IF(K68-AL68&lt;0,0,ROUND(K68-AL68,2))</f>
        <v>0</v>
      </c>
      <c r="AN68" s="79">
        <f>ROUND(K68+AL68,2)</f>
        <v>0</v>
      </c>
      <c r="AO68" s="79"/>
      <c r="AP68" s="78">
        <f>IF(T68-0.01&lt;0,0,T68-0.01)</f>
        <v>0</v>
      </c>
      <c r="AQ68" s="78">
        <f>IF(T68=0,0,(T68+0.01))</f>
        <v>0.0102</v>
      </c>
      <c r="AR68" s="79">
        <f>IF(T68=0,0,(G68*0.01)/H68)</f>
        <v>0.10035989169917227</v>
      </c>
      <c r="AS68" s="79">
        <f>IF(S68-AR68&lt;0,0,S68-AR68)</f>
        <v>0</v>
      </c>
      <c r="AT68" s="79">
        <f>S68+AR68</f>
        <v>0.10215989169917226</v>
      </c>
      <c r="AU68" s="71"/>
      <c r="AV68" s="78">
        <f>AJ68+AP68</f>
        <v>0</v>
      </c>
      <c r="AW68" s="78">
        <f>AK68+AQ68</f>
        <v>0.0102</v>
      </c>
      <c r="AY68" s="55"/>
      <c r="BN68" s="99"/>
      <c r="BO68" s="100"/>
      <c r="BQ68" s="96">
        <f t="shared" si="64"/>
        <v>29098309.086</v>
      </c>
      <c r="BZ68" s="106" t="s">
        <v>345</v>
      </c>
      <c r="CA68" s="109" t="s">
        <v>346</v>
      </c>
      <c r="CB68" s="109" t="s">
        <v>346</v>
      </c>
    </row>
    <row r="69" spans="1:256" ht="12">
      <c r="A69" s="89">
        <v>41249</v>
      </c>
      <c r="B69" s="89">
        <v>41253</v>
      </c>
      <c r="C69" s="81" t="s">
        <v>226</v>
      </c>
      <c r="D69" s="80" t="s">
        <v>1</v>
      </c>
      <c r="E69" s="81">
        <v>41090</v>
      </c>
      <c r="F69" s="82" t="s">
        <v>70</v>
      </c>
      <c r="G69" s="111">
        <v>112483957.29999998</v>
      </c>
      <c r="H69" s="111">
        <v>5861606.918</v>
      </c>
      <c r="I69" s="83">
        <v>0</v>
      </c>
      <c r="J69" s="50">
        <v>0</v>
      </c>
      <c r="K69" s="84">
        <f t="shared" si="33"/>
        <v>0</v>
      </c>
      <c r="L69" s="85">
        <f t="shared" si="34"/>
        <v>0</v>
      </c>
      <c r="M69" s="83">
        <v>0</v>
      </c>
      <c r="N69" s="84">
        <f t="shared" si="62"/>
        <v>0</v>
      </c>
      <c r="O69" s="85">
        <f t="shared" si="35"/>
        <v>0</v>
      </c>
      <c r="P69" s="83">
        <v>0</v>
      </c>
      <c r="Q69" s="84">
        <f t="shared" si="63"/>
        <v>0</v>
      </c>
      <c r="R69" s="85">
        <f t="shared" si="36"/>
        <v>0</v>
      </c>
      <c r="S69" s="86">
        <f t="shared" si="37"/>
        <v>0</v>
      </c>
      <c r="T69" s="85">
        <f t="shared" si="38"/>
        <v>0</v>
      </c>
      <c r="U69" s="86">
        <f t="shared" si="39"/>
        <v>0</v>
      </c>
      <c r="V69" s="85">
        <f t="shared" si="40"/>
        <v>0</v>
      </c>
      <c r="W69" s="87">
        <v>0</v>
      </c>
      <c r="X69" s="87">
        <v>0</v>
      </c>
      <c r="Y69" s="83">
        <v>0</v>
      </c>
      <c r="Z69" s="84">
        <f t="shared" si="41"/>
        <v>0</v>
      </c>
      <c r="AA69" s="85">
        <f t="shared" si="65"/>
        <v>0</v>
      </c>
      <c r="AB69" s="84">
        <f t="shared" si="43"/>
        <v>0</v>
      </c>
      <c r="AC69" s="85">
        <f t="shared" si="66"/>
        <v>0</v>
      </c>
      <c r="AD69" s="84">
        <f t="shared" si="45"/>
        <v>0</v>
      </c>
      <c r="AE69" s="85">
        <f t="shared" si="67"/>
        <v>0</v>
      </c>
      <c r="AF69" s="88">
        <f t="shared" si="47"/>
        <v>0</v>
      </c>
      <c r="AG69" s="90">
        <v>0</v>
      </c>
      <c r="AH69" s="90">
        <f t="shared" si="49"/>
        <v>0</v>
      </c>
      <c r="AI69" s="91"/>
      <c r="AJ69" s="92">
        <f t="shared" si="50"/>
        <v>0</v>
      </c>
      <c r="AK69" s="92">
        <f t="shared" si="51"/>
        <v>0</v>
      </c>
      <c r="AL69" s="93">
        <f t="shared" si="52"/>
        <v>0</v>
      </c>
      <c r="AM69" s="93">
        <f t="shared" si="53"/>
        <v>0</v>
      </c>
      <c r="AN69" s="93">
        <f t="shared" si="54"/>
        <v>0</v>
      </c>
      <c r="AO69" s="93"/>
      <c r="AP69" s="92">
        <f t="shared" si="55"/>
        <v>0</v>
      </c>
      <c r="AQ69" s="92">
        <f t="shared" si="56"/>
        <v>0</v>
      </c>
      <c r="AR69" s="93">
        <f t="shared" si="68"/>
        <v>0</v>
      </c>
      <c r="AS69" s="93">
        <f t="shared" si="58"/>
        <v>0</v>
      </c>
      <c r="AT69" s="93">
        <f t="shared" si="59"/>
        <v>0</v>
      </c>
      <c r="AU69" s="91"/>
      <c r="AV69" s="92">
        <f t="shared" si="60"/>
        <v>0</v>
      </c>
      <c r="AW69" s="92">
        <f t="shared" si="61"/>
        <v>0</v>
      </c>
      <c r="AX69" s="52"/>
      <c r="AY69" s="55"/>
      <c r="AZ69" s="52"/>
      <c r="BA69" s="101"/>
      <c r="BB69" s="52"/>
      <c r="BC69" s="102"/>
      <c r="BD69" s="102"/>
      <c r="BE69" s="99"/>
      <c r="BF69" s="103"/>
      <c r="BG69" s="52"/>
      <c r="BH69" s="103"/>
      <c r="BI69" s="52"/>
      <c r="BJ69" s="103"/>
      <c r="BK69" s="52"/>
      <c r="BL69" s="7"/>
      <c r="BM69" s="29"/>
      <c r="BN69" s="29"/>
      <c r="BO69" s="56"/>
      <c r="BP69" s="56"/>
      <c r="BQ69" s="47">
        <f t="shared" si="64"/>
        <v>5861606.918</v>
      </c>
      <c r="BR69" s="104"/>
      <c r="BS69" s="99"/>
      <c r="BT69" s="100"/>
      <c r="BU69" s="99"/>
      <c r="BV69" s="99"/>
      <c r="BW69" s="103"/>
      <c r="BX69" s="52"/>
      <c r="BY69" s="99"/>
      <c r="BZ69" s="106" t="s">
        <v>335</v>
      </c>
      <c r="CA69" s="109">
        <v>-85565144</v>
      </c>
      <c r="CB69" s="109" t="s">
        <v>346</v>
      </c>
      <c r="CC69" s="103"/>
      <c r="CD69" s="52"/>
      <c r="CE69" s="101"/>
      <c r="CF69" s="52"/>
      <c r="CG69" s="101"/>
      <c r="CH69" s="52"/>
      <c r="CI69" s="102"/>
      <c r="CJ69" s="102"/>
      <c r="CK69" s="99"/>
      <c r="CL69" s="103"/>
      <c r="CM69" s="52"/>
      <c r="CN69" s="103"/>
      <c r="CO69" s="52"/>
      <c r="CP69" s="103"/>
      <c r="CQ69" s="52"/>
      <c r="CR69" s="7"/>
      <c r="CS69" s="29"/>
      <c r="CT69" s="29"/>
      <c r="CU69" s="56"/>
      <c r="CV69" s="56"/>
      <c r="CW69" s="47"/>
      <c r="CX69" s="104"/>
      <c r="CY69" s="99"/>
      <c r="CZ69" s="100"/>
      <c r="DA69" s="99"/>
      <c r="DB69" s="99"/>
      <c r="DC69" s="103"/>
      <c r="DD69" s="52"/>
      <c r="DE69" s="99"/>
      <c r="DF69" s="103"/>
      <c r="DG69" s="52"/>
      <c r="DH69" s="99"/>
      <c r="DI69" s="103"/>
      <c r="DJ69" s="52"/>
      <c r="DK69" s="101"/>
      <c r="DL69" s="52"/>
      <c r="DM69" s="101"/>
      <c r="DN69" s="52"/>
      <c r="DO69" s="102"/>
      <c r="DP69" s="102"/>
      <c r="DQ69" s="99"/>
      <c r="DR69" s="103"/>
      <c r="DS69" s="52"/>
      <c r="DT69" s="103"/>
      <c r="DU69" s="52"/>
      <c r="DV69" s="103"/>
      <c r="DW69" s="52"/>
      <c r="DX69" s="7"/>
      <c r="DY69" s="29"/>
      <c r="DZ69" s="29"/>
      <c r="EA69" s="56"/>
      <c r="EB69" s="56"/>
      <c r="EC69" s="47"/>
      <c r="ED69" s="104"/>
      <c r="EE69" s="99"/>
      <c r="EF69" s="100"/>
      <c r="EG69" s="99"/>
      <c r="EH69" s="99"/>
      <c r="EI69" s="103"/>
      <c r="EJ69" s="52"/>
      <c r="EK69" s="99"/>
      <c r="EL69" s="103"/>
      <c r="EM69" s="52"/>
      <c r="EN69" s="99"/>
      <c r="EO69" s="103"/>
      <c r="EP69" s="52"/>
      <c r="EQ69" s="101"/>
      <c r="ER69" s="52"/>
      <c r="ES69" s="101"/>
      <c r="ET69" s="52"/>
      <c r="EU69" s="102"/>
      <c r="EV69" s="102"/>
      <c r="EW69" s="99"/>
      <c r="EX69" s="103"/>
      <c r="EY69" s="52"/>
      <c r="EZ69" s="103"/>
      <c r="FA69" s="52"/>
      <c r="FB69" s="103"/>
      <c r="FC69" s="52"/>
      <c r="FD69" s="7"/>
      <c r="FE69" s="29"/>
      <c r="FF69" s="29"/>
      <c r="FG69" s="56"/>
      <c r="FH69" s="56"/>
      <c r="FI69" s="47"/>
      <c r="FJ69" s="104"/>
      <c r="FK69" s="99"/>
      <c r="FL69" s="100"/>
      <c r="FM69" s="99"/>
      <c r="FN69" s="99"/>
      <c r="FO69" s="103"/>
      <c r="FP69" s="52"/>
      <c r="FQ69" s="99"/>
      <c r="FR69" s="103"/>
      <c r="FS69" s="52"/>
      <c r="FT69" s="99"/>
      <c r="FU69" s="103"/>
      <c r="FV69" s="52"/>
      <c r="FW69" s="101"/>
      <c r="FX69" s="52"/>
      <c r="FY69" s="101"/>
      <c r="FZ69" s="52"/>
      <c r="GA69" s="102"/>
      <c r="GB69" s="102"/>
      <c r="GC69" s="99"/>
      <c r="GD69" s="103"/>
      <c r="GE69" s="52"/>
      <c r="GF69" s="103"/>
      <c r="GG69" s="52"/>
      <c r="GH69" s="103"/>
      <c r="GI69" s="52"/>
      <c r="GJ69" s="7"/>
      <c r="GK69" s="29"/>
      <c r="GL69" s="29"/>
      <c r="GM69" s="56"/>
      <c r="GN69" s="56"/>
      <c r="GO69" s="47"/>
      <c r="GP69" s="104"/>
      <c r="GQ69" s="99"/>
      <c r="GR69" s="100"/>
      <c r="GS69" s="99"/>
      <c r="GT69" s="99"/>
      <c r="GU69" s="103"/>
      <c r="GV69" s="52"/>
      <c r="GW69" s="99"/>
      <c r="GX69" s="103"/>
      <c r="GY69" s="52"/>
      <c r="GZ69" s="99"/>
      <c r="HA69" s="103"/>
      <c r="HB69" s="52"/>
      <c r="HC69" s="101"/>
      <c r="HD69" s="52"/>
      <c r="HE69" s="101"/>
      <c r="HF69" s="52"/>
      <c r="HG69" s="102"/>
      <c r="HH69" s="102"/>
      <c r="HI69" s="99"/>
      <c r="HJ69" s="103"/>
      <c r="HK69" s="52"/>
      <c r="HL69" s="103"/>
      <c r="HM69" s="52"/>
      <c r="HN69" s="103"/>
      <c r="HO69" s="52"/>
      <c r="HP69" s="7"/>
      <c r="HQ69" s="29"/>
      <c r="HR69" s="29"/>
      <c r="HS69" s="56"/>
      <c r="HT69" s="56"/>
      <c r="HU69" s="47"/>
      <c r="HV69" s="104"/>
      <c r="HW69" s="99"/>
      <c r="HX69" s="100"/>
      <c r="HY69" s="99"/>
      <c r="HZ69" s="99"/>
      <c r="IA69" s="103"/>
      <c r="IB69" s="52"/>
      <c r="IC69" s="99"/>
      <c r="ID69" s="103"/>
      <c r="IE69" s="52"/>
      <c r="IF69" s="99"/>
      <c r="IG69" s="103"/>
      <c r="IH69" s="52"/>
      <c r="II69" s="101"/>
      <c r="IJ69" s="52"/>
      <c r="IK69" s="101"/>
      <c r="IL69" s="52"/>
      <c r="IM69" s="102"/>
      <c r="IN69" s="102"/>
      <c r="IO69" s="99"/>
      <c r="IP69" s="103"/>
      <c r="IQ69" s="52"/>
      <c r="IR69" s="103"/>
      <c r="IS69" s="52"/>
      <c r="IT69" s="103"/>
      <c r="IU69" s="52"/>
      <c r="IV69" s="7"/>
    </row>
    <row r="70" spans="1:256" ht="12">
      <c r="A70" s="72">
        <v>41249</v>
      </c>
      <c r="B70" s="72">
        <v>41253</v>
      </c>
      <c r="C70" s="98" t="s">
        <v>227</v>
      </c>
      <c r="D70" s="46" t="s">
        <v>2</v>
      </c>
      <c r="E70" s="98">
        <v>40967</v>
      </c>
      <c r="F70" s="48" t="s">
        <v>74</v>
      </c>
      <c r="G70" s="50">
        <v>155243371.3</v>
      </c>
      <c r="H70" s="50">
        <v>14531898.726</v>
      </c>
      <c r="I70" s="50">
        <v>114558</v>
      </c>
      <c r="J70" s="50">
        <v>0</v>
      </c>
      <c r="K70" s="51">
        <f t="shared" si="33"/>
        <v>0.008</v>
      </c>
      <c r="L70" s="74">
        <f t="shared" si="34"/>
        <v>0.0007</v>
      </c>
      <c r="M70" s="50">
        <v>0</v>
      </c>
      <c r="N70" s="51">
        <f t="shared" si="62"/>
        <v>0</v>
      </c>
      <c r="O70" s="74">
        <f t="shared" si="35"/>
        <v>0</v>
      </c>
      <c r="P70" s="50">
        <v>0</v>
      </c>
      <c r="Q70" s="51">
        <f t="shared" si="63"/>
        <v>0</v>
      </c>
      <c r="R70" s="74">
        <f t="shared" si="36"/>
        <v>0</v>
      </c>
      <c r="S70" s="53">
        <f t="shared" si="37"/>
        <v>0</v>
      </c>
      <c r="T70" s="74">
        <f t="shared" si="38"/>
        <v>0</v>
      </c>
      <c r="U70" s="53">
        <f t="shared" si="39"/>
        <v>0.008</v>
      </c>
      <c r="V70" s="74">
        <f t="shared" si="40"/>
        <v>0.000737925226956212</v>
      </c>
      <c r="W70" s="54">
        <v>114558</v>
      </c>
      <c r="X70" s="54">
        <v>0</v>
      </c>
      <c r="Y70" s="50">
        <v>0</v>
      </c>
      <c r="Z70" s="51">
        <f t="shared" si="41"/>
        <v>0.008</v>
      </c>
      <c r="AA70" s="74">
        <f t="shared" si="65"/>
        <v>0.0007</v>
      </c>
      <c r="AB70" s="51">
        <f t="shared" si="43"/>
        <v>0</v>
      </c>
      <c r="AC70" s="74">
        <f t="shared" si="66"/>
        <v>0</v>
      </c>
      <c r="AD70" s="51">
        <f t="shared" si="45"/>
        <v>0</v>
      </c>
      <c r="AE70" s="74">
        <f t="shared" si="67"/>
        <v>0</v>
      </c>
      <c r="AF70" s="75">
        <f t="shared" si="47"/>
        <v>114558</v>
      </c>
      <c r="AG70" s="76">
        <f t="shared" si="48"/>
        <v>0</v>
      </c>
      <c r="AH70" s="76">
        <f t="shared" si="49"/>
        <v>0</v>
      </c>
      <c r="AI70" s="77"/>
      <c r="AJ70" s="78">
        <f t="shared" si="50"/>
        <v>0</v>
      </c>
      <c r="AK70" s="78">
        <f t="shared" si="51"/>
        <v>0.0107</v>
      </c>
      <c r="AL70" s="79">
        <f t="shared" si="52"/>
        <v>0.10682937875299367</v>
      </c>
      <c r="AM70" s="79">
        <f t="shared" si="53"/>
        <v>0</v>
      </c>
      <c r="AN70" s="79">
        <f t="shared" si="54"/>
        <v>0.11</v>
      </c>
      <c r="AO70" s="79"/>
      <c r="AP70" s="78">
        <f t="shared" si="55"/>
        <v>0</v>
      </c>
      <c r="AQ70" s="78">
        <f t="shared" si="56"/>
        <v>0</v>
      </c>
      <c r="AR70" s="79">
        <f t="shared" si="68"/>
        <v>0</v>
      </c>
      <c r="AS70" s="79">
        <f t="shared" si="58"/>
        <v>0</v>
      </c>
      <c r="AT70" s="79">
        <f t="shared" si="59"/>
        <v>0</v>
      </c>
      <c r="AU70" s="71"/>
      <c r="AV70" s="78">
        <f t="shared" si="60"/>
        <v>0</v>
      </c>
      <c r="AW70" s="78">
        <f t="shared" si="61"/>
        <v>0.0107</v>
      </c>
      <c r="AX70" s="52"/>
      <c r="AY70" s="55"/>
      <c r="AZ70" s="52"/>
      <c r="BA70" s="101"/>
      <c r="BB70" s="52"/>
      <c r="BC70" s="102"/>
      <c r="BD70" s="102"/>
      <c r="BE70" s="99"/>
      <c r="BF70" s="103"/>
      <c r="BG70" s="52"/>
      <c r="BH70" s="103"/>
      <c r="BI70" s="52"/>
      <c r="BJ70" s="103"/>
      <c r="BK70" s="52"/>
      <c r="BL70" s="7"/>
      <c r="BM70" s="29"/>
      <c r="BN70" s="29"/>
      <c r="BO70" s="56"/>
      <c r="BP70" s="56"/>
      <c r="BQ70" s="47">
        <f t="shared" si="64"/>
        <v>14531898.726</v>
      </c>
      <c r="BR70" s="104"/>
      <c r="BS70" s="99"/>
      <c r="BT70" s="100"/>
      <c r="BU70" s="99"/>
      <c r="BV70" s="99"/>
      <c r="BW70" s="103"/>
      <c r="BX70" s="52"/>
      <c r="BY70" s="99"/>
      <c r="BZ70" s="106" t="s">
        <v>336</v>
      </c>
      <c r="CA70" s="109">
        <v>-38408336</v>
      </c>
      <c r="CB70" s="109" t="s">
        <v>346</v>
      </c>
      <c r="CC70" s="103"/>
      <c r="CD70" s="52"/>
      <c r="CE70" s="101"/>
      <c r="CF70" s="52"/>
      <c r="CG70" s="101"/>
      <c r="CH70" s="52"/>
      <c r="CI70" s="102"/>
      <c r="CJ70" s="102"/>
      <c r="CK70" s="99"/>
      <c r="CL70" s="103"/>
      <c r="CM70" s="52"/>
      <c r="CN70" s="103"/>
      <c r="CO70" s="52"/>
      <c r="CP70" s="103"/>
      <c r="CQ70" s="52"/>
      <c r="CR70" s="7"/>
      <c r="CS70" s="29"/>
      <c r="CT70" s="29"/>
      <c r="CU70" s="56"/>
      <c r="CV70" s="56"/>
      <c r="CW70" s="47"/>
      <c r="CX70" s="104"/>
      <c r="CY70" s="99"/>
      <c r="CZ70" s="100"/>
      <c r="DA70" s="99"/>
      <c r="DB70" s="99"/>
      <c r="DC70" s="103"/>
      <c r="DD70" s="52"/>
      <c r="DE70" s="99"/>
      <c r="DF70" s="103"/>
      <c r="DG70" s="52"/>
      <c r="DH70" s="99"/>
      <c r="DI70" s="103"/>
      <c r="DJ70" s="52"/>
      <c r="DK70" s="101"/>
      <c r="DL70" s="52"/>
      <c r="DM70" s="101"/>
      <c r="DN70" s="52"/>
      <c r="DO70" s="102"/>
      <c r="DP70" s="102"/>
      <c r="DQ70" s="99"/>
      <c r="DR70" s="103"/>
      <c r="DS70" s="52"/>
      <c r="DT70" s="103"/>
      <c r="DU70" s="52"/>
      <c r="DV70" s="103"/>
      <c r="DW70" s="52"/>
      <c r="DX70" s="7"/>
      <c r="DY70" s="29"/>
      <c r="DZ70" s="29"/>
      <c r="EA70" s="56"/>
      <c r="EB70" s="56"/>
      <c r="EC70" s="47"/>
      <c r="ED70" s="104"/>
      <c r="EE70" s="99"/>
      <c r="EF70" s="100"/>
      <c r="EG70" s="99"/>
      <c r="EH70" s="99"/>
      <c r="EI70" s="103"/>
      <c r="EJ70" s="52"/>
      <c r="EK70" s="99"/>
      <c r="EL70" s="103"/>
      <c r="EM70" s="52"/>
      <c r="EN70" s="99"/>
      <c r="EO70" s="103"/>
      <c r="EP70" s="52"/>
      <c r="EQ70" s="101"/>
      <c r="ER70" s="52"/>
      <c r="ES70" s="101"/>
      <c r="ET70" s="52"/>
      <c r="EU70" s="102"/>
      <c r="EV70" s="102"/>
      <c r="EW70" s="99"/>
      <c r="EX70" s="103"/>
      <c r="EY70" s="52"/>
      <c r="EZ70" s="103"/>
      <c r="FA70" s="52"/>
      <c r="FB70" s="103"/>
      <c r="FC70" s="52"/>
      <c r="FD70" s="7"/>
      <c r="FE70" s="29"/>
      <c r="FF70" s="29"/>
      <c r="FG70" s="56"/>
      <c r="FH70" s="56"/>
      <c r="FI70" s="47"/>
      <c r="FJ70" s="104"/>
      <c r="FK70" s="99"/>
      <c r="FL70" s="100"/>
      <c r="FM70" s="99"/>
      <c r="FN70" s="99"/>
      <c r="FO70" s="103"/>
      <c r="FP70" s="52"/>
      <c r="FQ70" s="99"/>
      <c r="FR70" s="103"/>
      <c r="FS70" s="52"/>
      <c r="FT70" s="99"/>
      <c r="FU70" s="103"/>
      <c r="FV70" s="52"/>
      <c r="FW70" s="101"/>
      <c r="FX70" s="52"/>
      <c r="FY70" s="101"/>
      <c r="FZ70" s="52"/>
      <c r="GA70" s="102"/>
      <c r="GB70" s="102"/>
      <c r="GC70" s="99"/>
      <c r="GD70" s="103"/>
      <c r="GE70" s="52"/>
      <c r="GF70" s="103"/>
      <c r="GG70" s="52"/>
      <c r="GH70" s="103"/>
      <c r="GI70" s="52"/>
      <c r="GJ70" s="7"/>
      <c r="GK70" s="29"/>
      <c r="GL70" s="29"/>
      <c r="GM70" s="56"/>
      <c r="GN70" s="56"/>
      <c r="GO70" s="47"/>
      <c r="GP70" s="104"/>
      <c r="GQ70" s="99"/>
      <c r="GR70" s="100"/>
      <c r="GS70" s="99"/>
      <c r="GT70" s="99"/>
      <c r="GU70" s="103"/>
      <c r="GV70" s="52"/>
      <c r="GW70" s="99"/>
      <c r="GX70" s="103"/>
      <c r="GY70" s="52"/>
      <c r="GZ70" s="99"/>
      <c r="HA70" s="103"/>
      <c r="HB70" s="52"/>
      <c r="HC70" s="101"/>
      <c r="HD70" s="52"/>
      <c r="HE70" s="101"/>
      <c r="HF70" s="52"/>
      <c r="HG70" s="102"/>
      <c r="HH70" s="102"/>
      <c r="HI70" s="99"/>
      <c r="HJ70" s="103"/>
      <c r="HK70" s="52"/>
      <c r="HL70" s="103"/>
      <c r="HM70" s="52"/>
      <c r="HN70" s="103"/>
      <c r="HO70" s="52"/>
      <c r="HP70" s="7"/>
      <c r="HQ70" s="29"/>
      <c r="HR70" s="29"/>
      <c r="HS70" s="56"/>
      <c r="HT70" s="56"/>
      <c r="HU70" s="47"/>
      <c r="HV70" s="104"/>
      <c r="HW70" s="99"/>
      <c r="HX70" s="100"/>
      <c r="HY70" s="99"/>
      <c r="HZ70" s="99"/>
      <c r="IA70" s="103"/>
      <c r="IB70" s="52"/>
      <c r="IC70" s="99"/>
      <c r="ID70" s="103"/>
      <c r="IE70" s="52"/>
      <c r="IF70" s="99"/>
      <c r="IG70" s="103"/>
      <c r="IH70" s="52"/>
      <c r="II70" s="101"/>
      <c r="IJ70" s="52"/>
      <c r="IK70" s="101"/>
      <c r="IL70" s="52"/>
      <c r="IM70" s="102"/>
      <c r="IN70" s="102"/>
      <c r="IO70" s="99"/>
      <c r="IP70" s="103"/>
      <c r="IQ70" s="52"/>
      <c r="IR70" s="103"/>
      <c r="IS70" s="52"/>
      <c r="IT70" s="103"/>
      <c r="IU70" s="52"/>
      <c r="IV70" s="7"/>
    </row>
    <row r="71" spans="1:256" ht="12">
      <c r="A71" s="89">
        <v>41270</v>
      </c>
      <c r="B71" s="89">
        <v>41274</v>
      </c>
      <c r="C71" s="81" t="s">
        <v>228</v>
      </c>
      <c r="D71" s="80" t="s">
        <v>3</v>
      </c>
      <c r="E71" s="81">
        <v>41182</v>
      </c>
      <c r="F71" s="82" t="s">
        <v>87</v>
      </c>
      <c r="G71" s="111">
        <v>1242017017.9799998</v>
      </c>
      <c r="H71" s="111">
        <v>136796347.82</v>
      </c>
      <c r="I71" s="83">
        <v>60251</v>
      </c>
      <c r="J71" s="50">
        <v>0</v>
      </c>
      <c r="K71" s="84">
        <f t="shared" si="33"/>
        <v>0.0005</v>
      </c>
      <c r="L71" s="85">
        <f t="shared" si="34"/>
        <v>0</v>
      </c>
      <c r="M71" s="83">
        <v>0</v>
      </c>
      <c r="N71" s="84">
        <f t="shared" si="62"/>
        <v>0</v>
      </c>
      <c r="O71" s="85">
        <f t="shared" si="35"/>
        <v>0</v>
      </c>
      <c r="P71" s="83">
        <v>0</v>
      </c>
      <c r="Q71" s="84">
        <f t="shared" si="63"/>
        <v>0</v>
      </c>
      <c r="R71" s="85">
        <f t="shared" si="36"/>
        <v>0</v>
      </c>
      <c r="S71" s="86">
        <f t="shared" si="37"/>
        <v>0</v>
      </c>
      <c r="T71" s="85">
        <f t="shared" si="38"/>
        <v>0</v>
      </c>
      <c r="U71" s="86">
        <f t="shared" si="39"/>
        <v>0.0005</v>
      </c>
      <c r="V71" s="85">
        <f t="shared" si="40"/>
        <v>4.85106074456141E-05</v>
      </c>
      <c r="W71" s="87">
        <v>60251</v>
      </c>
      <c r="X71" s="87">
        <v>0</v>
      </c>
      <c r="Y71" s="83">
        <v>0</v>
      </c>
      <c r="Z71" s="84">
        <f t="shared" si="41"/>
        <v>0.0005</v>
      </c>
      <c r="AA71" s="85">
        <f t="shared" si="65"/>
        <v>0</v>
      </c>
      <c r="AB71" s="84">
        <f t="shared" si="43"/>
        <v>0</v>
      </c>
      <c r="AC71" s="85">
        <f t="shared" si="66"/>
        <v>0</v>
      </c>
      <c r="AD71" s="84">
        <f t="shared" si="45"/>
        <v>0</v>
      </c>
      <c r="AE71" s="85">
        <f t="shared" si="67"/>
        <v>0</v>
      </c>
      <c r="AF71" s="88">
        <f t="shared" si="47"/>
        <v>60251</v>
      </c>
      <c r="AG71" s="90" t="str">
        <f t="shared" si="48"/>
        <v>Y</v>
      </c>
      <c r="AH71" s="90">
        <f t="shared" si="49"/>
        <v>0</v>
      </c>
      <c r="AI71" s="91"/>
      <c r="AJ71" s="92">
        <f t="shared" si="50"/>
        <v>0</v>
      </c>
      <c r="AK71" s="92">
        <f t="shared" si="51"/>
        <v>0</v>
      </c>
      <c r="AL71" s="93">
        <f t="shared" si="52"/>
        <v>0</v>
      </c>
      <c r="AM71" s="93">
        <f>IF(K71-AL71&lt;0,0,ROUND(K71-AL71,2))</f>
        <v>0</v>
      </c>
      <c r="AN71" s="93">
        <f t="shared" si="54"/>
        <v>0</v>
      </c>
      <c r="AO71" s="93"/>
      <c r="AP71" s="92">
        <f t="shared" si="55"/>
        <v>0</v>
      </c>
      <c r="AQ71" s="92">
        <f t="shared" si="56"/>
        <v>0</v>
      </c>
      <c r="AR71" s="93">
        <f t="shared" si="68"/>
        <v>0</v>
      </c>
      <c r="AS71" s="93">
        <f>IF(S71-AR71&lt;0,0,S71-AR71)</f>
        <v>0</v>
      </c>
      <c r="AT71" s="93">
        <f t="shared" si="59"/>
        <v>0</v>
      </c>
      <c r="AU71" s="91"/>
      <c r="AV71" s="92">
        <f t="shared" si="60"/>
        <v>0</v>
      </c>
      <c r="AW71" s="92">
        <f t="shared" si="61"/>
        <v>0</v>
      </c>
      <c r="AX71" s="52"/>
      <c r="AY71" s="55"/>
      <c r="AZ71" s="52"/>
      <c r="BA71" s="101"/>
      <c r="BB71" s="52"/>
      <c r="BC71" s="102"/>
      <c r="BD71" s="102"/>
      <c r="BE71" s="99"/>
      <c r="BF71" s="103"/>
      <c r="BG71" s="52"/>
      <c r="BH71" s="103"/>
      <c r="BI71" s="52" t="s">
        <v>21</v>
      </c>
      <c r="BJ71" s="103"/>
      <c r="BK71" s="52"/>
      <c r="BL71" s="7"/>
      <c r="BM71" s="29"/>
      <c r="BN71" s="29"/>
      <c r="BO71" s="56"/>
      <c r="BP71" s="56"/>
      <c r="BQ71" s="47">
        <f t="shared" si="64"/>
        <v>136796347.82</v>
      </c>
      <c r="BR71" s="104"/>
      <c r="BS71" s="99"/>
      <c r="BT71" s="100"/>
      <c r="BU71" s="99"/>
      <c r="BV71" s="99"/>
      <c r="BW71" s="103"/>
      <c r="BX71" s="52"/>
      <c r="BY71" s="99"/>
      <c r="BZ71" s="106" t="s">
        <v>337</v>
      </c>
      <c r="CA71" s="109">
        <v>0</v>
      </c>
      <c r="CB71" s="109">
        <v>0</v>
      </c>
      <c r="CC71" s="103"/>
      <c r="CD71" s="52"/>
      <c r="CE71" s="101"/>
      <c r="CF71" s="52"/>
      <c r="CG71" s="101"/>
      <c r="CH71" s="52"/>
      <c r="CI71" s="102"/>
      <c r="CJ71" s="102"/>
      <c r="CK71" s="99"/>
      <c r="CL71" s="103"/>
      <c r="CM71" s="52"/>
      <c r="CN71" s="103"/>
      <c r="CO71" s="52"/>
      <c r="CP71" s="103"/>
      <c r="CQ71" s="52"/>
      <c r="CR71" s="7"/>
      <c r="CS71" s="29"/>
      <c r="CT71" s="29"/>
      <c r="CU71" s="56"/>
      <c r="CV71" s="56"/>
      <c r="CW71" s="47"/>
      <c r="CX71" s="104"/>
      <c r="CY71" s="99"/>
      <c r="CZ71" s="100"/>
      <c r="DA71" s="99"/>
      <c r="DB71" s="99"/>
      <c r="DC71" s="103"/>
      <c r="DD71" s="52"/>
      <c r="DE71" s="99"/>
      <c r="DF71" s="103"/>
      <c r="DG71" s="52"/>
      <c r="DH71" s="99"/>
      <c r="DI71" s="103"/>
      <c r="DJ71" s="52"/>
      <c r="DK71" s="101"/>
      <c r="DL71" s="52"/>
      <c r="DM71" s="101"/>
      <c r="DN71" s="52"/>
      <c r="DO71" s="102"/>
      <c r="DP71" s="102"/>
      <c r="DQ71" s="99"/>
      <c r="DR71" s="103"/>
      <c r="DS71" s="52"/>
      <c r="DT71" s="103"/>
      <c r="DU71" s="52"/>
      <c r="DV71" s="103"/>
      <c r="DW71" s="52"/>
      <c r="DX71" s="7"/>
      <c r="DY71" s="29"/>
      <c r="DZ71" s="29"/>
      <c r="EA71" s="56"/>
      <c r="EB71" s="56"/>
      <c r="EC71" s="47"/>
      <c r="ED71" s="104"/>
      <c r="EE71" s="99"/>
      <c r="EF71" s="100"/>
      <c r="EG71" s="99"/>
      <c r="EH71" s="99"/>
      <c r="EI71" s="103"/>
      <c r="EJ71" s="52"/>
      <c r="EK71" s="99"/>
      <c r="EL71" s="103"/>
      <c r="EM71" s="52"/>
      <c r="EN71" s="99"/>
      <c r="EO71" s="103"/>
      <c r="EP71" s="52"/>
      <c r="EQ71" s="101"/>
      <c r="ER71" s="52"/>
      <c r="ES71" s="101"/>
      <c r="ET71" s="52"/>
      <c r="EU71" s="102"/>
      <c r="EV71" s="102"/>
      <c r="EW71" s="99"/>
      <c r="EX71" s="103"/>
      <c r="EY71" s="52"/>
      <c r="EZ71" s="103"/>
      <c r="FA71" s="52"/>
      <c r="FB71" s="103"/>
      <c r="FC71" s="52"/>
      <c r="FD71" s="7"/>
      <c r="FE71" s="29"/>
      <c r="FF71" s="29"/>
      <c r="FG71" s="56"/>
      <c r="FH71" s="56"/>
      <c r="FI71" s="47"/>
      <c r="FJ71" s="104"/>
      <c r="FK71" s="99"/>
      <c r="FL71" s="100"/>
      <c r="FM71" s="99"/>
      <c r="FN71" s="99"/>
      <c r="FO71" s="103"/>
      <c r="FP71" s="52"/>
      <c r="FQ71" s="99"/>
      <c r="FR71" s="103"/>
      <c r="FS71" s="52"/>
      <c r="FT71" s="99"/>
      <c r="FU71" s="103"/>
      <c r="FV71" s="52"/>
      <c r="FW71" s="101"/>
      <c r="FX71" s="52"/>
      <c r="FY71" s="101"/>
      <c r="FZ71" s="52"/>
      <c r="GA71" s="102"/>
      <c r="GB71" s="102"/>
      <c r="GC71" s="99"/>
      <c r="GD71" s="103"/>
      <c r="GE71" s="52"/>
      <c r="GF71" s="103"/>
      <c r="GG71" s="52"/>
      <c r="GH71" s="103"/>
      <c r="GI71" s="52"/>
      <c r="GJ71" s="7"/>
      <c r="GK71" s="29"/>
      <c r="GL71" s="29"/>
      <c r="GM71" s="56"/>
      <c r="GN71" s="56"/>
      <c r="GO71" s="47"/>
      <c r="GP71" s="104"/>
      <c r="GQ71" s="99"/>
      <c r="GR71" s="100"/>
      <c r="GS71" s="99"/>
      <c r="GT71" s="99"/>
      <c r="GU71" s="103"/>
      <c r="GV71" s="52"/>
      <c r="GW71" s="99"/>
      <c r="GX71" s="103"/>
      <c r="GY71" s="52"/>
      <c r="GZ71" s="99"/>
      <c r="HA71" s="103"/>
      <c r="HB71" s="52"/>
      <c r="HC71" s="101"/>
      <c r="HD71" s="52"/>
      <c r="HE71" s="101"/>
      <c r="HF71" s="52"/>
      <c r="HG71" s="102"/>
      <c r="HH71" s="102"/>
      <c r="HI71" s="99"/>
      <c r="HJ71" s="103"/>
      <c r="HK71" s="52"/>
      <c r="HL71" s="103"/>
      <c r="HM71" s="52"/>
      <c r="HN71" s="103"/>
      <c r="HO71" s="52"/>
      <c r="HP71" s="7"/>
      <c r="HQ71" s="29"/>
      <c r="HR71" s="29"/>
      <c r="HS71" s="56"/>
      <c r="HT71" s="56"/>
      <c r="HU71" s="47"/>
      <c r="HV71" s="104"/>
      <c r="HW71" s="99"/>
      <c r="HX71" s="100"/>
      <c r="HY71" s="99"/>
      <c r="HZ71" s="99"/>
      <c r="IA71" s="103"/>
      <c r="IB71" s="52"/>
      <c r="IC71" s="99"/>
      <c r="ID71" s="103"/>
      <c r="IE71" s="52"/>
      <c r="IF71" s="99"/>
      <c r="IG71" s="103"/>
      <c r="IH71" s="52"/>
      <c r="II71" s="101"/>
      <c r="IJ71" s="52"/>
      <c r="IK71" s="101"/>
      <c r="IL71" s="52"/>
      <c r="IM71" s="102"/>
      <c r="IN71" s="102"/>
      <c r="IO71" s="99"/>
      <c r="IP71" s="103"/>
      <c r="IQ71" s="52"/>
      <c r="IR71" s="103"/>
      <c r="IS71" s="52"/>
      <c r="IT71" s="103"/>
      <c r="IU71" s="52"/>
      <c r="IV71" s="7"/>
    </row>
    <row r="72" spans="1:256" ht="12">
      <c r="A72" s="72">
        <v>41270</v>
      </c>
      <c r="B72" s="72">
        <v>41274</v>
      </c>
      <c r="C72" s="98" t="s">
        <v>229</v>
      </c>
      <c r="D72" s="46" t="s">
        <v>4</v>
      </c>
      <c r="E72" s="98">
        <v>41121</v>
      </c>
      <c r="F72" s="48" t="s">
        <v>243</v>
      </c>
      <c r="G72" s="50">
        <v>1217593619.9699998</v>
      </c>
      <c r="H72" s="50">
        <v>95641387.461</v>
      </c>
      <c r="I72" s="50">
        <v>753203</v>
      </c>
      <c r="J72" s="50">
        <v>0</v>
      </c>
      <c r="K72" s="51">
        <f t="shared" si="33"/>
        <v>0.007899999999999999</v>
      </c>
      <c r="L72" s="74">
        <f t="shared" si="34"/>
        <v>0.0006</v>
      </c>
      <c r="M72" s="50">
        <v>0</v>
      </c>
      <c r="N72" s="51">
        <f t="shared" si="62"/>
        <v>0</v>
      </c>
      <c r="O72" s="74">
        <f t="shared" si="35"/>
        <v>0</v>
      </c>
      <c r="P72" s="50">
        <v>0</v>
      </c>
      <c r="Q72" s="51">
        <f t="shared" si="63"/>
        <v>0</v>
      </c>
      <c r="R72" s="74">
        <f t="shared" si="36"/>
        <v>0</v>
      </c>
      <c r="S72" s="53">
        <f t="shared" si="37"/>
        <v>0</v>
      </c>
      <c r="T72" s="74">
        <f t="shared" si="38"/>
        <v>0</v>
      </c>
      <c r="U72" s="53">
        <f t="shared" si="39"/>
        <v>0.007899999999999999</v>
      </c>
      <c r="V72" s="74">
        <f t="shared" si="40"/>
        <v>0.0006185996605489425</v>
      </c>
      <c r="W72" s="54">
        <v>753203</v>
      </c>
      <c r="X72" s="54">
        <v>0</v>
      </c>
      <c r="Y72" s="50">
        <v>0</v>
      </c>
      <c r="Z72" s="51">
        <f t="shared" si="41"/>
        <v>0.007899999999999999</v>
      </c>
      <c r="AA72" s="74">
        <f t="shared" si="65"/>
        <v>0.0006</v>
      </c>
      <c r="AB72" s="51">
        <f t="shared" si="43"/>
        <v>0</v>
      </c>
      <c r="AC72" s="74">
        <f t="shared" si="66"/>
        <v>0</v>
      </c>
      <c r="AD72" s="51">
        <f t="shared" si="45"/>
        <v>0</v>
      </c>
      <c r="AE72" s="74">
        <f t="shared" si="67"/>
        <v>0</v>
      </c>
      <c r="AF72" s="75">
        <f t="shared" si="47"/>
        <v>753203</v>
      </c>
      <c r="AG72" s="76" t="str">
        <f t="shared" si="48"/>
        <v>Y</v>
      </c>
      <c r="AH72" s="76">
        <f t="shared" si="49"/>
        <v>0</v>
      </c>
      <c r="AI72" s="77"/>
      <c r="AJ72" s="78">
        <f t="shared" si="50"/>
        <v>0</v>
      </c>
      <c r="AK72" s="78">
        <f t="shared" si="51"/>
        <v>0.0106</v>
      </c>
      <c r="AL72" s="79">
        <f t="shared" si="52"/>
        <v>0.12730823467680266</v>
      </c>
      <c r="AM72" s="79">
        <f>IF(K72-AL72&lt;0,0,ROUND(K72-AL72,2))</f>
        <v>0</v>
      </c>
      <c r="AN72" s="79">
        <f t="shared" si="54"/>
        <v>0.14</v>
      </c>
      <c r="AO72" s="79"/>
      <c r="AP72" s="78">
        <f t="shared" si="55"/>
        <v>0</v>
      </c>
      <c r="AQ72" s="78">
        <f t="shared" si="56"/>
        <v>0</v>
      </c>
      <c r="AR72" s="79">
        <f t="shared" si="68"/>
        <v>0</v>
      </c>
      <c r="AS72" s="79">
        <f>IF(S72-AR72&lt;0,0,S72-AR72)</f>
        <v>0</v>
      </c>
      <c r="AT72" s="79">
        <f t="shared" si="59"/>
        <v>0</v>
      </c>
      <c r="AU72" s="71"/>
      <c r="AV72" s="78">
        <f t="shared" si="60"/>
        <v>0</v>
      </c>
      <c r="AW72" s="78">
        <f t="shared" si="61"/>
        <v>0.0106</v>
      </c>
      <c r="AX72" s="52"/>
      <c r="AY72" s="55"/>
      <c r="AZ72" s="52"/>
      <c r="BA72" s="101"/>
      <c r="BB72" s="52"/>
      <c r="BC72" s="102"/>
      <c r="BD72" s="102"/>
      <c r="BE72" s="99"/>
      <c r="BF72" s="103"/>
      <c r="BG72" s="52"/>
      <c r="BH72" s="103"/>
      <c r="BI72" s="52" t="s">
        <v>21</v>
      </c>
      <c r="BJ72" s="103"/>
      <c r="BK72" s="52"/>
      <c r="BL72" s="7"/>
      <c r="BM72" s="29"/>
      <c r="BN72" s="29"/>
      <c r="BO72" s="56"/>
      <c r="BP72" s="56"/>
      <c r="BQ72" s="47">
        <f t="shared" si="64"/>
        <v>95641387.461</v>
      </c>
      <c r="BR72" s="104"/>
      <c r="BS72" s="99"/>
      <c r="BT72" s="100"/>
      <c r="BU72" s="99"/>
      <c r="BV72" s="99"/>
      <c r="BW72" s="103"/>
      <c r="BX72" s="52"/>
      <c r="BY72" s="99"/>
      <c r="BZ72" s="106" t="s">
        <v>338</v>
      </c>
      <c r="CA72" s="109">
        <v>-107067454</v>
      </c>
      <c r="CB72" s="109">
        <v>-16840197</v>
      </c>
      <c r="CC72" s="103"/>
      <c r="CD72" s="52"/>
      <c r="CE72" s="101"/>
      <c r="CF72" s="52"/>
      <c r="CG72" s="101"/>
      <c r="CH72" s="52"/>
      <c r="CI72" s="102"/>
      <c r="CJ72" s="102"/>
      <c r="CK72" s="99"/>
      <c r="CL72" s="103"/>
      <c r="CM72" s="52"/>
      <c r="CN72" s="103"/>
      <c r="CO72" s="52"/>
      <c r="CP72" s="103"/>
      <c r="CQ72" s="52"/>
      <c r="CR72" s="7"/>
      <c r="CS72" s="29"/>
      <c r="CT72" s="29"/>
      <c r="CU72" s="56"/>
      <c r="CV72" s="56"/>
      <c r="CW72" s="47"/>
      <c r="CX72" s="104"/>
      <c r="CY72" s="99"/>
      <c r="CZ72" s="100"/>
      <c r="DA72" s="99"/>
      <c r="DB72" s="99"/>
      <c r="DC72" s="103"/>
      <c r="DD72" s="52"/>
      <c r="DE72" s="99"/>
      <c r="DF72" s="103"/>
      <c r="DG72" s="52"/>
      <c r="DH72" s="99"/>
      <c r="DI72" s="103"/>
      <c r="DJ72" s="52"/>
      <c r="DK72" s="101"/>
      <c r="DL72" s="52"/>
      <c r="DM72" s="101"/>
      <c r="DN72" s="52"/>
      <c r="DO72" s="102"/>
      <c r="DP72" s="102"/>
      <c r="DQ72" s="99"/>
      <c r="DR72" s="103"/>
      <c r="DS72" s="52"/>
      <c r="DT72" s="103"/>
      <c r="DU72" s="52"/>
      <c r="DV72" s="103"/>
      <c r="DW72" s="52"/>
      <c r="DX72" s="7"/>
      <c r="DY72" s="29"/>
      <c r="DZ72" s="29"/>
      <c r="EA72" s="56"/>
      <c r="EB72" s="56"/>
      <c r="EC72" s="47"/>
      <c r="ED72" s="104"/>
      <c r="EE72" s="99"/>
      <c r="EF72" s="100"/>
      <c r="EG72" s="99"/>
      <c r="EH72" s="99"/>
      <c r="EI72" s="103"/>
      <c r="EJ72" s="52"/>
      <c r="EK72" s="99"/>
      <c r="EL72" s="103"/>
      <c r="EM72" s="52"/>
      <c r="EN72" s="99"/>
      <c r="EO72" s="103"/>
      <c r="EP72" s="52"/>
      <c r="EQ72" s="101"/>
      <c r="ER72" s="52"/>
      <c r="ES72" s="101"/>
      <c r="ET72" s="52"/>
      <c r="EU72" s="102"/>
      <c r="EV72" s="102"/>
      <c r="EW72" s="99"/>
      <c r="EX72" s="103"/>
      <c r="EY72" s="52"/>
      <c r="EZ72" s="103"/>
      <c r="FA72" s="52"/>
      <c r="FB72" s="103"/>
      <c r="FC72" s="52"/>
      <c r="FD72" s="7"/>
      <c r="FE72" s="29"/>
      <c r="FF72" s="29"/>
      <c r="FG72" s="56"/>
      <c r="FH72" s="56"/>
      <c r="FI72" s="47"/>
      <c r="FJ72" s="104"/>
      <c r="FK72" s="99"/>
      <c r="FL72" s="100"/>
      <c r="FM72" s="99"/>
      <c r="FN72" s="99"/>
      <c r="FO72" s="103"/>
      <c r="FP72" s="52"/>
      <c r="FQ72" s="99"/>
      <c r="FR72" s="103"/>
      <c r="FS72" s="52"/>
      <c r="FT72" s="99"/>
      <c r="FU72" s="103"/>
      <c r="FV72" s="52"/>
      <c r="FW72" s="101"/>
      <c r="FX72" s="52"/>
      <c r="FY72" s="101"/>
      <c r="FZ72" s="52"/>
      <c r="GA72" s="102"/>
      <c r="GB72" s="102"/>
      <c r="GC72" s="99"/>
      <c r="GD72" s="103"/>
      <c r="GE72" s="52"/>
      <c r="GF72" s="103"/>
      <c r="GG72" s="52"/>
      <c r="GH72" s="103"/>
      <c r="GI72" s="52"/>
      <c r="GJ72" s="7"/>
      <c r="GK72" s="29"/>
      <c r="GL72" s="29"/>
      <c r="GM72" s="56"/>
      <c r="GN72" s="56"/>
      <c r="GO72" s="47"/>
      <c r="GP72" s="104"/>
      <c r="GQ72" s="99"/>
      <c r="GR72" s="100"/>
      <c r="GS72" s="99"/>
      <c r="GT72" s="99"/>
      <c r="GU72" s="103"/>
      <c r="GV72" s="52"/>
      <c r="GW72" s="99"/>
      <c r="GX72" s="103"/>
      <c r="GY72" s="52"/>
      <c r="GZ72" s="99"/>
      <c r="HA72" s="103"/>
      <c r="HB72" s="52"/>
      <c r="HC72" s="101"/>
      <c r="HD72" s="52"/>
      <c r="HE72" s="101"/>
      <c r="HF72" s="52"/>
      <c r="HG72" s="102"/>
      <c r="HH72" s="102"/>
      <c r="HI72" s="99"/>
      <c r="HJ72" s="103"/>
      <c r="HK72" s="52"/>
      <c r="HL72" s="103"/>
      <c r="HM72" s="52"/>
      <c r="HN72" s="103"/>
      <c r="HO72" s="52"/>
      <c r="HP72" s="7"/>
      <c r="HQ72" s="29"/>
      <c r="HR72" s="29"/>
      <c r="HS72" s="56"/>
      <c r="HT72" s="56"/>
      <c r="HU72" s="47"/>
      <c r="HV72" s="104"/>
      <c r="HW72" s="99"/>
      <c r="HX72" s="100"/>
      <c r="HY72" s="99"/>
      <c r="HZ72" s="99"/>
      <c r="IA72" s="103"/>
      <c r="IB72" s="52"/>
      <c r="IC72" s="99"/>
      <c r="ID72" s="103"/>
      <c r="IE72" s="52"/>
      <c r="IF72" s="99"/>
      <c r="IG72" s="103"/>
      <c r="IH72" s="52"/>
      <c r="II72" s="101"/>
      <c r="IJ72" s="52"/>
      <c r="IK72" s="101"/>
      <c r="IL72" s="52"/>
      <c r="IM72" s="102"/>
      <c r="IN72" s="102"/>
      <c r="IO72" s="99"/>
      <c r="IP72" s="103"/>
      <c r="IQ72" s="52"/>
      <c r="IR72" s="103"/>
      <c r="IS72" s="52"/>
      <c r="IT72" s="103"/>
      <c r="IU72" s="52"/>
      <c r="IV72" s="7"/>
    </row>
    <row r="73" spans="1:256" ht="12">
      <c r="A73" s="89">
        <v>41256</v>
      </c>
      <c r="B73" s="89">
        <v>41260</v>
      </c>
      <c r="C73" s="81" t="s">
        <v>51</v>
      </c>
      <c r="D73" s="80" t="s">
        <v>166</v>
      </c>
      <c r="E73" s="81">
        <v>41213</v>
      </c>
      <c r="F73" s="82" t="s">
        <v>223</v>
      </c>
      <c r="G73" s="111">
        <v>4539863132.150002</v>
      </c>
      <c r="H73" s="111">
        <v>307497767.84300005</v>
      </c>
      <c r="I73" s="83">
        <v>9028797</v>
      </c>
      <c r="J73" s="50">
        <v>0</v>
      </c>
      <c r="K73" s="84">
        <f t="shared" si="33"/>
        <v>0.030000000000000002</v>
      </c>
      <c r="L73" s="85">
        <f t="shared" si="34"/>
        <v>0.002</v>
      </c>
      <c r="M73" s="83">
        <v>0</v>
      </c>
      <c r="N73" s="84">
        <f t="shared" si="62"/>
        <v>0</v>
      </c>
      <c r="O73" s="85">
        <f t="shared" si="35"/>
        <v>0</v>
      </c>
      <c r="P73" s="83">
        <v>0</v>
      </c>
      <c r="Q73" s="84">
        <f t="shared" si="63"/>
        <v>0</v>
      </c>
      <c r="R73" s="85">
        <f t="shared" si="36"/>
        <v>0</v>
      </c>
      <c r="S73" s="86">
        <f t="shared" si="37"/>
        <v>0</v>
      </c>
      <c r="T73" s="85">
        <f t="shared" si="38"/>
        <v>0</v>
      </c>
      <c r="U73" s="86">
        <f t="shared" si="39"/>
        <v>0.030000000000000002</v>
      </c>
      <c r="V73" s="85">
        <f t="shared" si="40"/>
        <v>0.0019887817621770717</v>
      </c>
      <c r="W73" s="87">
        <v>0</v>
      </c>
      <c r="X73" s="87">
        <v>0</v>
      </c>
      <c r="Y73" s="83">
        <v>0</v>
      </c>
      <c r="Z73" s="84">
        <f t="shared" si="41"/>
        <v>0</v>
      </c>
      <c r="AA73" s="85">
        <f t="shared" si="65"/>
        <v>0</v>
      </c>
      <c r="AB73" s="84">
        <f t="shared" si="43"/>
        <v>0</v>
      </c>
      <c r="AC73" s="85">
        <f t="shared" si="66"/>
        <v>0</v>
      </c>
      <c r="AD73" s="84">
        <f t="shared" si="45"/>
        <v>0</v>
      </c>
      <c r="AE73" s="85">
        <f t="shared" si="67"/>
        <v>0</v>
      </c>
      <c r="AF73" s="88">
        <f t="shared" si="47"/>
        <v>9028797</v>
      </c>
      <c r="AG73" s="90">
        <f t="shared" si="48"/>
        <v>0</v>
      </c>
      <c r="AH73" s="90">
        <f t="shared" si="49"/>
        <v>0</v>
      </c>
      <c r="AI73" s="91"/>
      <c r="AJ73" s="92">
        <f t="shared" si="50"/>
        <v>0</v>
      </c>
      <c r="AK73" s="92">
        <f t="shared" si="51"/>
        <v>0.012</v>
      </c>
      <c r="AL73" s="93">
        <f t="shared" si="52"/>
        <v>0.14763889715348866</v>
      </c>
      <c r="AM73" s="93">
        <f>IF(K73-AL73&lt;0,0,ROUND(K73-AL73,2))</f>
        <v>0</v>
      </c>
      <c r="AN73" s="93">
        <f t="shared" si="54"/>
        <v>0.18</v>
      </c>
      <c r="AO73" s="93"/>
      <c r="AP73" s="92">
        <f t="shared" si="55"/>
        <v>0</v>
      </c>
      <c r="AQ73" s="92">
        <f t="shared" si="56"/>
        <v>0</v>
      </c>
      <c r="AR73" s="93">
        <f t="shared" si="68"/>
        <v>0</v>
      </c>
      <c r="AS73" s="93">
        <f>IF(S73-AR73&lt;0,0,S73-AR73)</f>
        <v>0</v>
      </c>
      <c r="AT73" s="93">
        <f t="shared" si="59"/>
        <v>0</v>
      </c>
      <c r="AU73" s="91"/>
      <c r="AV73" s="92">
        <f t="shared" si="60"/>
        <v>0</v>
      </c>
      <c r="AW73" s="92">
        <f t="shared" si="61"/>
        <v>0.012</v>
      </c>
      <c r="AX73" s="52"/>
      <c r="AY73" s="55"/>
      <c r="AZ73" s="52"/>
      <c r="BA73" s="101"/>
      <c r="BB73" s="52"/>
      <c r="BC73" s="102"/>
      <c r="BD73" s="102"/>
      <c r="BE73" s="99"/>
      <c r="BF73" s="103"/>
      <c r="BG73" s="52"/>
      <c r="BH73" s="103"/>
      <c r="BI73" s="52"/>
      <c r="BJ73" s="103"/>
      <c r="BK73" s="52"/>
      <c r="BL73" s="7"/>
      <c r="BM73" s="29"/>
      <c r="BN73" s="29"/>
      <c r="BO73" s="56"/>
      <c r="BP73" s="56"/>
      <c r="BQ73" s="47">
        <f t="shared" si="64"/>
        <v>307497767.84300005</v>
      </c>
      <c r="BR73" s="104"/>
      <c r="BS73" s="99"/>
      <c r="BT73" s="100"/>
      <c r="BU73" s="99"/>
      <c r="BV73" s="99"/>
      <c r="BW73" s="103"/>
      <c r="BX73" s="52"/>
      <c r="BY73" s="99"/>
      <c r="BZ73" s="106" t="s">
        <v>339</v>
      </c>
      <c r="CA73" s="109">
        <v>0</v>
      </c>
      <c r="CB73" s="109">
        <v>0</v>
      </c>
      <c r="CC73" s="103"/>
      <c r="CD73" s="52"/>
      <c r="CE73" s="101"/>
      <c r="CF73" s="52"/>
      <c r="CG73" s="101"/>
      <c r="CH73" s="52"/>
      <c r="CI73" s="102"/>
      <c r="CJ73" s="102"/>
      <c r="CK73" s="99"/>
      <c r="CL73" s="103"/>
      <c r="CM73" s="52"/>
      <c r="CN73" s="103"/>
      <c r="CO73" s="52"/>
      <c r="CP73" s="103"/>
      <c r="CQ73" s="52"/>
      <c r="CR73" s="7"/>
      <c r="CS73" s="29"/>
      <c r="CT73" s="29"/>
      <c r="CU73" s="56"/>
      <c r="CV73" s="56"/>
      <c r="CW73" s="47"/>
      <c r="CX73" s="104"/>
      <c r="CY73" s="99"/>
      <c r="CZ73" s="100"/>
      <c r="DA73" s="99"/>
      <c r="DB73" s="99"/>
      <c r="DC73" s="103"/>
      <c r="DD73" s="52"/>
      <c r="DE73" s="99"/>
      <c r="DF73" s="103"/>
      <c r="DG73" s="52"/>
      <c r="DH73" s="99"/>
      <c r="DI73" s="103"/>
      <c r="DJ73" s="52"/>
      <c r="DK73" s="101"/>
      <c r="DL73" s="52"/>
      <c r="DM73" s="101"/>
      <c r="DN73" s="52"/>
      <c r="DO73" s="102"/>
      <c r="DP73" s="102"/>
      <c r="DQ73" s="99"/>
      <c r="DR73" s="103"/>
      <c r="DS73" s="52"/>
      <c r="DT73" s="103"/>
      <c r="DU73" s="52"/>
      <c r="DV73" s="103"/>
      <c r="DW73" s="52"/>
      <c r="DX73" s="7"/>
      <c r="DY73" s="29"/>
      <c r="DZ73" s="29"/>
      <c r="EA73" s="56"/>
      <c r="EB73" s="56"/>
      <c r="EC73" s="47"/>
      <c r="ED73" s="104"/>
      <c r="EE73" s="99"/>
      <c r="EF73" s="100"/>
      <c r="EG73" s="99"/>
      <c r="EH73" s="99"/>
      <c r="EI73" s="103"/>
      <c r="EJ73" s="52"/>
      <c r="EK73" s="99"/>
      <c r="EL73" s="103"/>
      <c r="EM73" s="52"/>
      <c r="EN73" s="99"/>
      <c r="EO73" s="103"/>
      <c r="EP73" s="52"/>
      <c r="EQ73" s="101"/>
      <c r="ER73" s="52"/>
      <c r="ES73" s="101"/>
      <c r="ET73" s="52"/>
      <c r="EU73" s="102"/>
      <c r="EV73" s="102"/>
      <c r="EW73" s="99"/>
      <c r="EX73" s="103"/>
      <c r="EY73" s="52"/>
      <c r="EZ73" s="103"/>
      <c r="FA73" s="52"/>
      <c r="FB73" s="103"/>
      <c r="FC73" s="52"/>
      <c r="FD73" s="7"/>
      <c r="FE73" s="29"/>
      <c r="FF73" s="29"/>
      <c r="FG73" s="56"/>
      <c r="FH73" s="56"/>
      <c r="FI73" s="47"/>
      <c r="FJ73" s="104"/>
      <c r="FK73" s="99"/>
      <c r="FL73" s="100"/>
      <c r="FM73" s="99"/>
      <c r="FN73" s="99"/>
      <c r="FO73" s="103"/>
      <c r="FP73" s="52"/>
      <c r="FQ73" s="99"/>
      <c r="FR73" s="103"/>
      <c r="FS73" s="52"/>
      <c r="FT73" s="99"/>
      <c r="FU73" s="103"/>
      <c r="FV73" s="52"/>
      <c r="FW73" s="101"/>
      <c r="FX73" s="52"/>
      <c r="FY73" s="101"/>
      <c r="FZ73" s="52"/>
      <c r="GA73" s="102"/>
      <c r="GB73" s="102"/>
      <c r="GC73" s="99"/>
      <c r="GD73" s="103"/>
      <c r="GE73" s="52"/>
      <c r="GF73" s="103"/>
      <c r="GG73" s="52"/>
      <c r="GH73" s="103"/>
      <c r="GI73" s="52"/>
      <c r="GJ73" s="7"/>
      <c r="GK73" s="29"/>
      <c r="GL73" s="29"/>
      <c r="GM73" s="56"/>
      <c r="GN73" s="56"/>
      <c r="GO73" s="47"/>
      <c r="GP73" s="104"/>
      <c r="GQ73" s="99"/>
      <c r="GR73" s="100"/>
      <c r="GS73" s="99"/>
      <c r="GT73" s="99"/>
      <c r="GU73" s="103"/>
      <c r="GV73" s="52"/>
      <c r="GW73" s="99"/>
      <c r="GX73" s="103"/>
      <c r="GY73" s="52"/>
      <c r="GZ73" s="99"/>
      <c r="HA73" s="103"/>
      <c r="HB73" s="52"/>
      <c r="HC73" s="101"/>
      <c r="HD73" s="52"/>
      <c r="HE73" s="101"/>
      <c r="HF73" s="52"/>
      <c r="HG73" s="102"/>
      <c r="HH73" s="102"/>
      <c r="HI73" s="99"/>
      <c r="HJ73" s="103"/>
      <c r="HK73" s="52"/>
      <c r="HL73" s="103"/>
      <c r="HM73" s="52"/>
      <c r="HN73" s="103"/>
      <c r="HO73" s="52"/>
      <c r="HP73" s="7"/>
      <c r="HQ73" s="29"/>
      <c r="HR73" s="29"/>
      <c r="HS73" s="56"/>
      <c r="HT73" s="56"/>
      <c r="HU73" s="47"/>
      <c r="HV73" s="104"/>
      <c r="HW73" s="99"/>
      <c r="HX73" s="100"/>
      <c r="HY73" s="99"/>
      <c r="HZ73" s="99"/>
      <c r="IA73" s="103"/>
      <c r="IB73" s="52"/>
      <c r="IC73" s="99"/>
      <c r="ID73" s="103"/>
      <c r="IE73" s="52"/>
      <c r="IF73" s="99"/>
      <c r="IG73" s="103"/>
      <c r="IH73" s="52"/>
      <c r="II73" s="101"/>
      <c r="IJ73" s="52"/>
      <c r="IK73" s="101"/>
      <c r="IL73" s="52"/>
      <c r="IM73" s="102"/>
      <c r="IN73" s="102"/>
      <c r="IO73" s="99"/>
      <c r="IP73" s="103"/>
      <c r="IQ73" s="52"/>
      <c r="IR73" s="103"/>
      <c r="IS73" s="52"/>
      <c r="IT73" s="103"/>
      <c r="IU73" s="52"/>
      <c r="IV73" s="7"/>
    </row>
    <row r="74" spans="1:256" ht="12">
      <c r="A74" s="72">
        <v>41261</v>
      </c>
      <c r="B74" s="72">
        <v>41263</v>
      </c>
      <c r="C74" s="98" t="s">
        <v>231</v>
      </c>
      <c r="D74" s="46" t="s">
        <v>247</v>
      </c>
      <c r="E74" s="98">
        <v>41182</v>
      </c>
      <c r="F74" s="48" t="s">
        <v>81</v>
      </c>
      <c r="G74" s="50">
        <v>1608194852.0299997</v>
      </c>
      <c r="H74" s="50">
        <v>118383307.90599999</v>
      </c>
      <c r="I74" s="50">
        <v>0</v>
      </c>
      <c r="J74" s="50">
        <v>0</v>
      </c>
      <c r="K74" s="51">
        <f t="shared" si="33"/>
        <v>0</v>
      </c>
      <c r="L74" s="74">
        <f t="shared" si="34"/>
        <v>0</v>
      </c>
      <c r="M74" s="50">
        <v>0</v>
      </c>
      <c r="N74" s="51">
        <f t="shared" si="62"/>
        <v>0</v>
      </c>
      <c r="O74" s="74">
        <f t="shared" si="35"/>
        <v>0</v>
      </c>
      <c r="P74" s="50">
        <v>0</v>
      </c>
      <c r="Q74" s="51">
        <f t="shared" si="63"/>
        <v>0</v>
      </c>
      <c r="R74" s="74">
        <f t="shared" si="36"/>
        <v>0</v>
      </c>
      <c r="S74" s="53">
        <f t="shared" si="37"/>
        <v>0</v>
      </c>
      <c r="T74" s="74">
        <f t="shared" si="38"/>
        <v>0</v>
      </c>
      <c r="U74" s="53">
        <f t="shared" si="39"/>
        <v>0</v>
      </c>
      <c r="V74" s="74">
        <f t="shared" si="40"/>
        <v>0</v>
      </c>
      <c r="W74" s="54">
        <v>0</v>
      </c>
      <c r="X74" s="54">
        <v>0</v>
      </c>
      <c r="Y74" s="50">
        <v>0</v>
      </c>
      <c r="Z74" s="51">
        <f t="shared" si="41"/>
        <v>0</v>
      </c>
      <c r="AA74" s="74">
        <f t="shared" si="65"/>
        <v>0</v>
      </c>
      <c r="AB74" s="51">
        <f t="shared" si="43"/>
        <v>0</v>
      </c>
      <c r="AC74" s="74">
        <f t="shared" si="66"/>
        <v>0</v>
      </c>
      <c r="AD74" s="51">
        <f t="shared" si="45"/>
        <v>0</v>
      </c>
      <c r="AE74" s="74">
        <f t="shared" si="67"/>
        <v>0</v>
      </c>
      <c r="AF74" s="75">
        <f t="shared" si="47"/>
        <v>0</v>
      </c>
      <c r="AG74" s="76">
        <f t="shared" si="48"/>
        <v>0</v>
      </c>
      <c r="AH74" s="76">
        <f t="shared" si="49"/>
        <v>0</v>
      </c>
      <c r="AI74" s="77"/>
      <c r="AJ74" s="78">
        <f t="shared" si="50"/>
        <v>0</v>
      </c>
      <c r="AK74" s="78">
        <f t="shared" si="51"/>
        <v>0</v>
      </c>
      <c r="AL74" s="79">
        <f t="shared" si="52"/>
        <v>0</v>
      </c>
      <c r="AM74" s="79">
        <f>IF(K74-AL74&lt;0,0,ROUND(K74-AL74,2))</f>
        <v>0</v>
      </c>
      <c r="AN74" s="79">
        <f t="shared" si="54"/>
        <v>0</v>
      </c>
      <c r="AO74" s="79"/>
      <c r="AP74" s="78">
        <f t="shared" si="55"/>
        <v>0</v>
      </c>
      <c r="AQ74" s="78">
        <f t="shared" si="56"/>
        <v>0</v>
      </c>
      <c r="AR74" s="79">
        <f t="shared" si="68"/>
        <v>0</v>
      </c>
      <c r="AS74" s="79">
        <f>IF(S74-AR74&lt;0,0,S74-AR74)</f>
        <v>0</v>
      </c>
      <c r="AT74" s="79">
        <f t="shared" si="59"/>
        <v>0</v>
      </c>
      <c r="AU74" s="71"/>
      <c r="AV74" s="78">
        <f t="shared" si="60"/>
        <v>0</v>
      </c>
      <c r="AW74" s="78">
        <f t="shared" si="61"/>
        <v>0</v>
      </c>
      <c r="AX74" s="52"/>
      <c r="AY74" s="55"/>
      <c r="AZ74" s="52"/>
      <c r="BA74" s="101"/>
      <c r="BB74" s="52"/>
      <c r="BC74" s="102"/>
      <c r="BD74" s="102"/>
      <c r="BE74" s="99"/>
      <c r="BF74" s="103"/>
      <c r="BG74" s="52"/>
      <c r="BH74" s="103"/>
      <c r="BI74" s="52"/>
      <c r="BJ74" s="103"/>
      <c r="BK74" s="52"/>
      <c r="BL74" s="7"/>
      <c r="BM74" s="29"/>
      <c r="BN74" s="29"/>
      <c r="BO74" s="56"/>
      <c r="BP74" s="56"/>
      <c r="BQ74" s="47">
        <f t="shared" si="64"/>
        <v>118383307.90599999</v>
      </c>
      <c r="BR74" s="104"/>
      <c r="BS74" s="99"/>
      <c r="BT74" s="100"/>
      <c r="BU74" s="99"/>
      <c r="BV74" s="99"/>
      <c r="BW74" s="103"/>
      <c r="BX74" s="52"/>
      <c r="BY74" s="99"/>
      <c r="BZ74" s="106" t="s">
        <v>340</v>
      </c>
      <c r="CA74" s="109">
        <v>0</v>
      </c>
      <c r="CB74" s="109">
        <v>0</v>
      </c>
      <c r="CC74" s="103"/>
      <c r="CD74" s="52"/>
      <c r="CE74" s="101"/>
      <c r="CF74" s="52"/>
      <c r="CG74" s="101"/>
      <c r="CH74" s="52"/>
      <c r="CI74" s="102"/>
      <c r="CJ74" s="102"/>
      <c r="CK74" s="99"/>
      <c r="CL74" s="103"/>
      <c r="CM74" s="52"/>
      <c r="CN74" s="103"/>
      <c r="CO74" s="52"/>
      <c r="CP74" s="103"/>
      <c r="CQ74" s="52"/>
      <c r="CR74" s="7"/>
      <c r="CS74" s="29"/>
      <c r="CT74" s="29"/>
      <c r="CU74" s="56"/>
      <c r="CV74" s="56"/>
      <c r="CW74" s="47"/>
      <c r="CX74" s="104"/>
      <c r="CY74" s="99"/>
      <c r="CZ74" s="100"/>
      <c r="DA74" s="99"/>
      <c r="DB74" s="99"/>
      <c r="DC74" s="103"/>
      <c r="DD74" s="52"/>
      <c r="DE74" s="99"/>
      <c r="DF74" s="103"/>
      <c r="DG74" s="52"/>
      <c r="DH74" s="99"/>
      <c r="DI74" s="103"/>
      <c r="DJ74" s="52"/>
      <c r="DK74" s="101"/>
      <c r="DL74" s="52"/>
      <c r="DM74" s="101"/>
      <c r="DN74" s="52"/>
      <c r="DO74" s="102"/>
      <c r="DP74" s="102"/>
      <c r="DQ74" s="99"/>
      <c r="DR74" s="103"/>
      <c r="DS74" s="52"/>
      <c r="DT74" s="103"/>
      <c r="DU74" s="52"/>
      <c r="DV74" s="103"/>
      <c r="DW74" s="52"/>
      <c r="DX74" s="7"/>
      <c r="DY74" s="29"/>
      <c r="DZ74" s="29"/>
      <c r="EA74" s="56"/>
      <c r="EB74" s="56"/>
      <c r="EC74" s="47"/>
      <c r="ED74" s="104"/>
      <c r="EE74" s="99"/>
      <c r="EF74" s="100"/>
      <c r="EG74" s="99"/>
      <c r="EH74" s="99"/>
      <c r="EI74" s="103"/>
      <c r="EJ74" s="52"/>
      <c r="EK74" s="99"/>
      <c r="EL74" s="103"/>
      <c r="EM74" s="52"/>
      <c r="EN74" s="99"/>
      <c r="EO74" s="103"/>
      <c r="EP74" s="52"/>
      <c r="EQ74" s="101"/>
      <c r="ER74" s="52"/>
      <c r="ES74" s="101"/>
      <c r="ET74" s="52"/>
      <c r="EU74" s="102"/>
      <c r="EV74" s="102"/>
      <c r="EW74" s="99"/>
      <c r="EX74" s="103"/>
      <c r="EY74" s="52"/>
      <c r="EZ74" s="103"/>
      <c r="FA74" s="52"/>
      <c r="FB74" s="103"/>
      <c r="FC74" s="52"/>
      <c r="FD74" s="7"/>
      <c r="FE74" s="29"/>
      <c r="FF74" s="29"/>
      <c r="FG74" s="56"/>
      <c r="FH74" s="56"/>
      <c r="FI74" s="47"/>
      <c r="FJ74" s="104"/>
      <c r="FK74" s="99"/>
      <c r="FL74" s="100"/>
      <c r="FM74" s="99"/>
      <c r="FN74" s="99"/>
      <c r="FO74" s="103"/>
      <c r="FP74" s="52"/>
      <c r="FQ74" s="99"/>
      <c r="FR74" s="103"/>
      <c r="FS74" s="52"/>
      <c r="FT74" s="99"/>
      <c r="FU74" s="103"/>
      <c r="FV74" s="52"/>
      <c r="FW74" s="101"/>
      <c r="FX74" s="52"/>
      <c r="FY74" s="101"/>
      <c r="FZ74" s="52"/>
      <c r="GA74" s="102"/>
      <c r="GB74" s="102"/>
      <c r="GC74" s="99"/>
      <c r="GD74" s="103"/>
      <c r="GE74" s="52"/>
      <c r="GF74" s="103"/>
      <c r="GG74" s="52"/>
      <c r="GH74" s="103"/>
      <c r="GI74" s="52"/>
      <c r="GJ74" s="7"/>
      <c r="GK74" s="29"/>
      <c r="GL74" s="29"/>
      <c r="GM74" s="56"/>
      <c r="GN74" s="56"/>
      <c r="GO74" s="47"/>
      <c r="GP74" s="104"/>
      <c r="GQ74" s="99"/>
      <c r="GR74" s="100"/>
      <c r="GS74" s="99"/>
      <c r="GT74" s="99"/>
      <c r="GU74" s="103"/>
      <c r="GV74" s="52"/>
      <c r="GW74" s="99"/>
      <c r="GX74" s="103"/>
      <c r="GY74" s="52"/>
      <c r="GZ74" s="99"/>
      <c r="HA74" s="103"/>
      <c r="HB74" s="52"/>
      <c r="HC74" s="101"/>
      <c r="HD74" s="52"/>
      <c r="HE74" s="101"/>
      <c r="HF74" s="52"/>
      <c r="HG74" s="102"/>
      <c r="HH74" s="102"/>
      <c r="HI74" s="99"/>
      <c r="HJ74" s="103"/>
      <c r="HK74" s="52"/>
      <c r="HL74" s="103"/>
      <c r="HM74" s="52"/>
      <c r="HN74" s="103"/>
      <c r="HO74" s="52"/>
      <c r="HP74" s="7"/>
      <c r="HQ74" s="29"/>
      <c r="HR74" s="29"/>
      <c r="HS74" s="56"/>
      <c r="HT74" s="56"/>
      <c r="HU74" s="47"/>
      <c r="HV74" s="104"/>
      <c r="HW74" s="99"/>
      <c r="HX74" s="100"/>
      <c r="HY74" s="99"/>
      <c r="HZ74" s="99"/>
      <c r="IA74" s="103"/>
      <c r="IB74" s="52"/>
      <c r="IC74" s="99"/>
      <c r="ID74" s="103"/>
      <c r="IE74" s="52"/>
      <c r="IF74" s="99"/>
      <c r="IG74" s="103"/>
      <c r="IH74" s="52"/>
      <c r="II74" s="101"/>
      <c r="IJ74" s="52"/>
      <c r="IK74" s="101"/>
      <c r="IL74" s="52"/>
      <c r="IM74" s="102"/>
      <c r="IN74" s="102"/>
      <c r="IO74" s="99"/>
      <c r="IP74" s="103"/>
      <c r="IQ74" s="52"/>
      <c r="IR74" s="103"/>
      <c r="IS74" s="52"/>
      <c r="IT74" s="103"/>
      <c r="IU74" s="52"/>
      <c r="IV74" s="7"/>
    </row>
    <row r="75" spans="1:256" ht="12">
      <c r="A75" s="89">
        <v>41249</v>
      </c>
      <c r="B75" s="89">
        <v>41253</v>
      </c>
      <c r="C75" s="81" t="s">
        <v>232</v>
      </c>
      <c r="D75" s="80" t="s">
        <v>11</v>
      </c>
      <c r="E75" s="81">
        <v>41121</v>
      </c>
      <c r="F75" s="82" t="s">
        <v>71</v>
      </c>
      <c r="G75" s="111">
        <v>3585366655.2900004</v>
      </c>
      <c r="H75" s="111">
        <v>163464878.236</v>
      </c>
      <c r="I75" s="83">
        <v>38731535</v>
      </c>
      <c r="J75" s="50">
        <v>0</v>
      </c>
      <c r="K75" s="84">
        <f t="shared" si="33"/>
        <v>0.237</v>
      </c>
      <c r="L75" s="85">
        <f t="shared" si="34"/>
        <v>0.0108</v>
      </c>
      <c r="M75" s="83">
        <v>0</v>
      </c>
      <c r="N75" s="84">
        <f t="shared" si="62"/>
        <v>0</v>
      </c>
      <c r="O75" s="85">
        <f t="shared" si="35"/>
        <v>0</v>
      </c>
      <c r="P75" s="83">
        <v>0</v>
      </c>
      <c r="Q75" s="84">
        <f t="shared" si="63"/>
        <v>0</v>
      </c>
      <c r="R75" s="85">
        <f t="shared" si="36"/>
        <v>0</v>
      </c>
      <c r="S75" s="86">
        <f t="shared" si="37"/>
        <v>0</v>
      </c>
      <c r="T75" s="85">
        <f t="shared" si="38"/>
        <v>0</v>
      </c>
      <c r="U75" s="86">
        <f t="shared" si="39"/>
        <v>0.237</v>
      </c>
      <c r="V75" s="85">
        <f t="shared" si="40"/>
        <v>0.01080267061190349</v>
      </c>
      <c r="W75" s="87">
        <v>38731535</v>
      </c>
      <c r="X75" s="87">
        <v>0</v>
      </c>
      <c r="Y75" s="83">
        <v>0</v>
      </c>
      <c r="Z75" s="84">
        <f t="shared" si="41"/>
        <v>0.237</v>
      </c>
      <c r="AA75" s="85">
        <f t="shared" si="65"/>
        <v>0.0108</v>
      </c>
      <c r="AB75" s="84">
        <f t="shared" si="43"/>
        <v>0</v>
      </c>
      <c r="AC75" s="85">
        <f t="shared" si="66"/>
        <v>0</v>
      </c>
      <c r="AD75" s="84">
        <f t="shared" si="45"/>
        <v>0</v>
      </c>
      <c r="AE75" s="85">
        <f t="shared" si="67"/>
        <v>0</v>
      </c>
      <c r="AF75" s="88">
        <f t="shared" si="47"/>
        <v>38731535</v>
      </c>
      <c r="AG75" s="90">
        <f t="shared" si="48"/>
        <v>0</v>
      </c>
      <c r="AH75" s="90">
        <f t="shared" si="49"/>
        <v>0</v>
      </c>
      <c r="AI75" s="91"/>
      <c r="AJ75" s="92">
        <f t="shared" si="50"/>
        <v>0.0008000000000000004</v>
      </c>
      <c r="AK75" s="92">
        <f t="shared" si="51"/>
        <v>0.0208</v>
      </c>
      <c r="AL75" s="93">
        <f t="shared" si="52"/>
        <v>0.2193355963666813</v>
      </c>
      <c r="AM75" s="93">
        <f>IF(K75-AL75&lt;0,0,ROUND(K75-AL75,2))</f>
        <v>0.02</v>
      </c>
      <c r="AN75" s="93">
        <f t="shared" si="54"/>
        <v>0.46</v>
      </c>
      <c r="AO75" s="93"/>
      <c r="AP75" s="92">
        <f t="shared" si="55"/>
        <v>0</v>
      </c>
      <c r="AQ75" s="92">
        <f t="shared" si="56"/>
        <v>0</v>
      </c>
      <c r="AR75" s="93">
        <f t="shared" si="68"/>
        <v>0</v>
      </c>
      <c r="AS75" s="93">
        <f>IF(S75-AR75&lt;0,0,S75-AR75)</f>
        <v>0</v>
      </c>
      <c r="AT75" s="93">
        <f t="shared" si="59"/>
        <v>0</v>
      </c>
      <c r="AU75" s="91"/>
      <c r="AV75" s="92">
        <f t="shared" si="60"/>
        <v>0.0008000000000000004</v>
      </c>
      <c r="AW75" s="92">
        <f t="shared" si="61"/>
        <v>0.0208</v>
      </c>
      <c r="AX75" s="52"/>
      <c r="AY75" s="55"/>
      <c r="AZ75" s="52"/>
      <c r="BA75" s="101"/>
      <c r="BB75" s="52"/>
      <c r="BC75" s="102"/>
      <c r="BD75" s="102"/>
      <c r="BE75" s="99"/>
      <c r="BF75" s="103"/>
      <c r="BG75" s="52"/>
      <c r="BH75" s="103"/>
      <c r="BI75" s="52"/>
      <c r="BJ75" s="103"/>
      <c r="BK75" s="52"/>
      <c r="BL75" s="7"/>
      <c r="BM75" s="29"/>
      <c r="BN75" s="29"/>
      <c r="BO75" s="56"/>
      <c r="BP75" s="56"/>
      <c r="BQ75" s="47">
        <f t="shared" si="64"/>
        <v>163464878.236</v>
      </c>
      <c r="BR75" s="104"/>
      <c r="BS75" s="99"/>
      <c r="BT75" s="100"/>
      <c r="BU75" s="99"/>
      <c r="BV75" s="99"/>
      <c r="BW75" s="103"/>
      <c r="BX75" s="52"/>
      <c r="BY75" s="99"/>
      <c r="BZ75" s="106" t="s">
        <v>341</v>
      </c>
      <c r="CA75" s="109">
        <v>-414288774</v>
      </c>
      <c r="CB75" s="109" t="s">
        <v>346</v>
      </c>
      <c r="CC75" s="103"/>
      <c r="CD75" s="52"/>
      <c r="CE75" s="101"/>
      <c r="CF75" s="52"/>
      <c r="CG75" s="101"/>
      <c r="CH75" s="52"/>
      <c r="CI75" s="102"/>
      <c r="CJ75" s="102"/>
      <c r="CK75" s="99"/>
      <c r="CL75" s="103"/>
      <c r="CM75" s="52"/>
      <c r="CN75" s="103"/>
      <c r="CO75" s="52"/>
      <c r="CP75" s="103"/>
      <c r="CQ75" s="52"/>
      <c r="CR75" s="7"/>
      <c r="CS75" s="29"/>
      <c r="CT75" s="29"/>
      <c r="CU75" s="56"/>
      <c r="CV75" s="56"/>
      <c r="CW75" s="47"/>
      <c r="CX75" s="104"/>
      <c r="CY75" s="99"/>
      <c r="CZ75" s="100"/>
      <c r="DA75" s="99"/>
      <c r="DB75" s="99"/>
      <c r="DC75" s="103"/>
      <c r="DD75" s="52"/>
      <c r="DE75" s="99"/>
      <c r="DF75" s="103"/>
      <c r="DG75" s="52"/>
      <c r="DH75" s="99"/>
      <c r="DI75" s="103"/>
      <c r="DJ75" s="52"/>
      <c r="DK75" s="101"/>
      <c r="DL75" s="52"/>
      <c r="DM75" s="101"/>
      <c r="DN75" s="52"/>
      <c r="DO75" s="102"/>
      <c r="DP75" s="102"/>
      <c r="DQ75" s="99"/>
      <c r="DR75" s="103"/>
      <c r="DS75" s="52"/>
      <c r="DT75" s="103"/>
      <c r="DU75" s="52"/>
      <c r="DV75" s="103"/>
      <c r="DW75" s="52"/>
      <c r="DX75" s="7"/>
      <c r="DY75" s="29"/>
      <c r="DZ75" s="29"/>
      <c r="EA75" s="56"/>
      <c r="EB75" s="56"/>
      <c r="EC75" s="47"/>
      <c r="ED75" s="104"/>
      <c r="EE75" s="99"/>
      <c r="EF75" s="100"/>
      <c r="EG75" s="99"/>
      <c r="EH75" s="99"/>
      <c r="EI75" s="103"/>
      <c r="EJ75" s="52"/>
      <c r="EK75" s="99"/>
      <c r="EL75" s="103"/>
      <c r="EM75" s="52"/>
      <c r="EN75" s="99"/>
      <c r="EO75" s="103"/>
      <c r="EP75" s="52"/>
      <c r="EQ75" s="101"/>
      <c r="ER75" s="52"/>
      <c r="ES75" s="101"/>
      <c r="ET75" s="52"/>
      <c r="EU75" s="102"/>
      <c r="EV75" s="102"/>
      <c r="EW75" s="99"/>
      <c r="EX75" s="103"/>
      <c r="EY75" s="52"/>
      <c r="EZ75" s="103"/>
      <c r="FA75" s="52"/>
      <c r="FB75" s="103"/>
      <c r="FC75" s="52"/>
      <c r="FD75" s="7"/>
      <c r="FE75" s="29"/>
      <c r="FF75" s="29"/>
      <c r="FG75" s="56"/>
      <c r="FH75" s="56"/>
      <c r="FI75" s="47"/>
      <c r="FJ75" s="104"/>
      <c r="FK75" s="99"/>
      <c r="FL75" s="100"/>
      <c r="FM75" s="99"/>
      <c r="FN75" s="99"/>
      <c r="FO75" s="103"/>
      <c r="FP75" s="52"/>
      <c r="FQ75" s="99"/>
      <c r="FR75" s="103"/>
      <c r="FS75" s="52"/>
      <c r="FT75" s="99"/>
      <c r="FU75" s="103"/>
      <c r="FV75" s="52"/>
      <c r="FW75" s="101"/>
      <c r="FX75" s="52"/>
      <c r="FY75" s="101"/>
      <c r="FZ75" s="52"/>
      <c r="GA75" s="102"/>
      <c r="GB75" s="102"/>
      <c r="GC75" s="99"/>
      <c r="GD75" s="103"/>
      <c r="GE75" s="52"/>
      <c r="GF75" s="103"/>
      <c r="GG75" s="52"/>
      <c r="GH75" s="103"/>
      <c r="GI75" s="52"/>
      <c r="GJ75" s="7"/>
      <c r="GK75" s="29"/>
      <c r="GL75" s="29"/>
      <c r="GM75" s="56"/>
      <c r="GN75" s="56"/>
      <c r="GO75" s="47"/>
      <c r="GP75" s="104"/>
      <c r="GQ75" s="99"/>
      <c r="GR75" s="100"/>
      <c r="GS75" s="99"/>
      <c r="GT75" s="99"/>
      <c r="GU75" s="103"/>
      <c r="GV75" s="52"/>
      <c r="GW75" s="99"/>
      <c r="GX75" s="103"/>
      <c r="GY75" s="52"/>
      <c r="GZ75" s="99"/>
      <c r="HA75" s="103"/>
      <c r="HB75" s="52"/>
      <c r="HC75" s="101"/>
      <c r="HD75" s="52"/>
      <c r="HE75" s="101"/>
      <c r="HF75" s="52"/>
      <c r="HG75" s="102"/>
      <c r="HH75" s="102"/>
      <c r="HI75" s="99"/>
      <c r="HJ75" s="103"/>
      <c r="HK75" s="52"/>
      <c r="HL75" s="103"/>
      <c r="HM75" s="52"/>
      <c r="HN75" s="103"/>
      <c r="HO75" s="52"/>
      <c r="HP75" s="7"/>
      <c r="HQ75" s="29"/>
      <c r="HR75" s="29"/>
      <c r="HS75" s="56"/>
      <c r="HT75" s="56"/>
      <c r="HU75" s="47"/>
      <c r="HV75" s="104"/>
      <c r="HW75" s="99"/>
      <c r="HX75" s="100"/>
      <c r="HY75" s="99"/>
      <c r="HZ75" s="99"/>
      <c r="IA75" s="103"/>
      <c r="IB75" s="52"/>
      <c r="IC75" s="99"/>
      <c r="ID75" s="103"/>
      <c r="IE75" s="52"/>
      <c r="IF75" s="99"/>
      <c r="IG75" s="103"/>
      <c r="IH75" s="52"/>
      <c r="II75" s="101"/>
      <c r="IJ75" s="52"/>
      <c r="IK75" s="101"/>
      <c r="IL75" s="52"/>
      <c r="IM75" s="102"/>
      <c r="IN75" s="102"/>
      <c r="IO75" s="99"/>
      <c r="IP75" s="103"/>
      <c r="IQ75" s="52"/>
      <c r="IR75" s="103"/>
      <c r="IS75" s="52"/>
      <c r="IT75" s="103"/>
      <c r="IU75" s="52"/>
      <c r="IV75" s="7"/>
    </row>
    <row r="76" spans="1:256" ht="12">
      <c r="A76" s="72"/>
      <c r="B76" s="72"/>
      <c r="C76" s="46"/>
      <c r="D76" s="46"/>
      <c r="E76" s="98"/>
      <c r="F76" s="48"/>
      <c r="G76" s="50"/>
      <c r="H76" s="73"/>
      <c r="I76" s="50"/>
      <c r="J76" s="50"/>
      <c r="K76" s="51"/>
      <c r="L76" s="74"/>
      <c r="M76" s="50"/>
      <c r="N76" s="51"/>
      <c r="O76" s="74"/>
      <c r="P76" s="50"/>
      <c r="Q76" s="51"/>
      <c r="R76" s="74"/>
      <c r="S76" s="53"/>
      <c r="T76" s="74"/>
      <c r="U76" s="53"/>
      <c r="V76" s="74"/>
      <c r="W76" s="54"/>
      <c r="X76" s="54"/>
      <c r="Y76" s="50"/>
      <c r="Z76" s="51"/>
      <c r="AA76" s="74"/>
      <c r="AB76" s="51"/>
      <c r="AC76" s="74"/>
      <c r="AD76" s="51"/>
      <c r="AE76" s="74"/>
      <c r="AF76" s="75"/>
      <c r="AG76" s="76"/>
      <c r="AH76" s="76"/>
      <c r="AI76" s="77"/>
      <c r="AJ76" s="78"/>
      <c r="AK76" s="78"/>
      <c r="AL76" s="79"/>
      <c r="AM76" s="79"/>
      <c r="AN76" s="79"/>
      <c r="AO76" s="79"/>
      <c r="AP76" s="78"/>
      <c r="AQ76" s="78"/>
      <c r="AR76" s="79"/>
      <c r="AS76" s="79"/>
      <c r="AT76" s="79"/>
      <c r="AU76" s="71"/>
      <c r="AV76" s="78"/>
      <c r="AW76" s="78"/>
      <c r="AX76" s="52"/>
      <c r="AY76" s="101"/>
      <c r="AZ76" s="52"/>
      <c r="BA76" s="101"/>
      <c r="BB76" s="52"/>
      <c r="BC76" s="102"/>
      <c r="BD76" s="102"/>
      <c r="BE76" s="99"/>
      <c r="BF76" s="103"/>
      <c r="BG76" s="52"/>
      <c r="BH76" s="103"/>
      <c r="BI76" s="52"/>
      <c r="BJ76" s="103"/>
      <c r="BK76" s="52"/>
      <c r="BL76" s="7"/>
      <c r="BM76" s="29"/>
      <c r="BN76" s="29"/>
      <c r="BO76" s="56"/>
      <c r="BP76" s="56"/>
      <c r="BQ76" s="47"/>
      <c r="BR76" s="104"/>
      <c r="BS76" s="99"/>
      <c r="BT76" s="100"/>
      <c r="BU76" s="99"/>
      <c r="BV76" s="99"/>
      <c r="BW76" s="103"/>
      <c r="BX76" s="52"/>
      <c r="BY76" s="99"/>
      <c r="BZ76" s="107"/>
      <c r="CA76" s="110"/>
      <c r="CB76" s="110"/>
      <c r="CC76" s="103"/>
      <c r="CD76" s="52"/>
      <c r="CE76" s="101"/>
      <c r="CF76" s="52"/>
      <c r="CG76" s="101"/>
      <c r="CH76" s="52"/>
      <c r="CI76" s="102"/>
      <c r="CJ76" s="102"/>
      <c r="CK76" s="99"/>
      <c r="CL76" s="103"/>
      <c r="CM76" s="52"/>
      <c r="CN76" s="103"/>
      <c r="CO76" s="52"/>
      <c r="CP76" s="103"/>
      <c r="CQ76" s="52"/>
      <c r="CR76" s="7"/>
      <c r="CS76" s="29"/>
      <c r="CT76" s="29"/>
      <c r="CU76" s="56"/>
      <c r="CV76" s="56"/>
      <c r="CW76" s="47"/>
      <c r="CX76" s="104"/>
      <c r="CY76" s="99"/>
      <c r="CZ76" s="100"/>
      <c r="DA76" s="99"/>
      <c r="DB76" s="99"/>
      <c r="DC76" s="103"/>
      <c r="DD76" s="52"/>
      <c r="DE76" s="99"/>
      <c r="DF76" s="103"/>
      <c r="DG76" s="52"/>
      <c r="DH76" s="99"/>
      <c r="DI76" s="103"/>
      <c r="DJ76" s="52"/>
      <c r="DK76" s="101"/>
      <c r="DL76" s="52"/>
      <c r="DM76" s="101"/>
      <c r="DN76" s="52"/>
      <c r="DO76" s="102"/>
      <c r="DP76" s="102"/>
      <c r="DQ76" s="99"/>
      <c r="DR76" s="103"/>
      <c r="DS76" s="52"/>
      <c r="DT76" s="103"/>
      <c r="DU76" s="52"/>
      <c r="DV76" s="103"/>
      <c r="DW76" s="52"/>
      <c r="DX76" s="7"/>
      <c r="DY76" s="29"/>
      <c r="DZ76" s="29"/>
      <c r="EA76" s="56"/>
      <c r="EB76" s="56"/>
      <c r="EC76" s="47"/>
      <c r="ED76" s="104"/>
      <c r="EE76" s="99"/>
      <c r="EF76" s="100"/>
      <c r="EG76" s="99"/>
      <c r="EH76" s="99"/>
      <c r="EI76" s="103"/>
      <c r="EJ76" s="52"/>
      <c r="EK76" s="99"/>
      <c r="EL76" s="103"/>
      <c r="EM76" s="52"/>
      <c r="EN76" s="99"/>
      <c r="EO76" s="103"/>
      <c r="EP76" s="52"/>
      <c r="EQ76" s="101"/>
      <c r="ER76" s="52"/>
      <c r="ES76" s="101"/>
      <c r="ET76" s="52"/>
      <c r="EU76" s="102"/>
      <c r="EV76" s="102"/>
      <c r="EW76" s="99"/>
      <c r="EX76" s="103"/>
      <c r="EY76" s="52"/>
      <c r="EZ76" s="103"/>
      <c r="FA76" s="52"/>
      <c r="FB76" s="103"/>
      <c r="FC76" s="52"/>
      <c r="FD76" s="7"/>
      <c r="FE76" s="29"/>
      <c r="FF76" s="29"/>
      <c r="FG76" s="56"/>
      <c r="FH76" s="56"/>
      <c r="FI76" s="47"/>
      <c r="FJ76" s="104"/>
      <c r="FK76" s="99"/>
      <c r="FL76" s="100"/>
      <c r="FM76" s="99"/>
      <c r="FN76" s="99"/>
      <c r="FO76" s="103"/>
      <c r="FP76" s="52"/>
      <c r="FQ76" s="99"/>
      <c r="FR76" s="103"/>
      <c r="FS76" s="52"/>
      <c r="FT76" s="99"/>
      <c r="FU76" s="103"/>
      <c r="FV76" s="52"/>
      <c r="FW76" s="101"/>
      <c r="FX76" s="52"/>
      <c r="FY76" s="101"/>
      <c r="FZ76" s="52"/>
      <c r="GA76" s="102"/>
      <c r="GB76" s="102"/>
      <c r="GC76" s="99"/>
      <c r="GD76" s="103"/>
      <c r="GE76" s="52"/>
      <c r="GF76" s="103"/>
      <c r="GG76" s="52"/>
      <c r="GH76" s="103"/>
      <c r="GI76" s="52"/>
      <c r="GJ76" s="7"/>
      <c r="GK76" s="29"/>
      <c r="GL76" s="29"/>
      <c r="GM76" s="56"/>
      <c r="GN76" s="56"/>
      <c r="GO76" s="47"/>
      <c r="GP76" s="104"/>
      <c r="GQ76" s="99"/>
      <c r="GR76" s="100"/>
      <c r="GS76" s="99"/>
      <c r="GT76" s="99"/>
      <c r="GU76" s="103"/>
      <c r="GV76" s="52"/>
      <c r="GW76" s="99"/>
      <c r="GX76" s="103"/>
      <c r="GY76" s="52"/>
      <c r="GZ76" s="99"/>
      <c r="HA76" s="103"/>
      <c r="HB76" s="52"/>
      <c r="HC76" s="101"/>
      <c r="HD76" s="52"/>
      <c r="HE76" s="101"/>
      <c r="HF76" s="52"/>
      <c r="HG76" s="102"/>
      <c r="HH76" s="102"/>
      <c r="HI76" s="99"/>
      <c r="HJ76" s="103"/>
      <c r="HK76" s="52"/>
      <c r="HL76" s="103"/>
      <c r="HM76" s="52"/>
      <c r="HN76" s="103"/>
      <c r="HO76" s="52"/>
      <c r="HP76" s="7"/>
      <c r="HQ76" s="29"/>
      <c r="HR76" s="29"/>
      <c r="HS76" s="56"/>
      <c r="HT76" s="56"/>
      <c r="HU76" s="47"/>
      <c r="HV76" s="104"/>
      <c r="HW76" s="99"/>
      <c r="HX76" s="100"/>
      <c r="HY76" s="99"/>
      <c r="HZ76" s="99"/>
      <c r="IA76" s="103"/>
      <c r="IB76" s="52"/>
      <c r="IC76" s="99"/>
      <c r="ID76" s="103"/>
      <c r="IE76" s="52"/>
      <c r="IF76" s="99"/>
      <c r="IG76" s="103"/>
      <c r="IH76" s="52"/>
      <c r="II76" s="101"/>
      <c r="IJ76" s="52"/>
      <c r="IK76" s="101"/>
      <c r="IL76" s="52"/>
      <c r="IM76" s="102"/>
      <c r="IN76" s="102"/>
      <c r="IO76" s="99"/>
      <c r="IP76" s="103"/>
      <c r="IQ76" s="52"/>
      <c r="IR76" s="103"/>
      <c r="IS76" s="52"/>
      <c r="IT76" s="103"/>
      <c r="IU76" s="52"/>
      <c r="IV76" s="7"/>
    </row>
    <row r="77" spans="2:67" ht="12">
      <c r="B77" s="29"/>
      <c r="C77" s="56"/>
      <c r="D77" s="46"/>
      <c r="E77" s="47"/>
      <c r="F77" s="48"/>
      <c r="G77" s="10"/>
      <c r="H77" s="49"/>
      <c r="I77" s="50"/>
      <c r="J77" s="50"/>
      <c r="K77" s="51"/>
      <c r="L77" s="52"/>
      <c r="M77" s="50"/>
      <c r="N77" s="51"/>
      <c r="O77" s="52"/>
      <c r="P77" s="50"/>
      <c r="Q77" s="51"/>
      <c r="R77" s="52"/>
      <c r="S77" s="53"/>
      <c r="T77" s="52"/>
      <c r="U77" s="53"/>
      <c r="V77" s="52"/>
      <c r="W77" s="54"/>
      <c r="X77" s="54"/>
      <c r="Y77" s="50"/>
      <c r="Z77" s="51"/>
      <c r="AA77" s="52"/>
      <c r="AB77" s="51"/>
      <c r="AC77" s="52"/>
      <c r="AD77" s="51"/>
      <c r="AE77" s="52"/>
      <c r="AF77" s="7"/>
      <c r="AG77" s="9"/>
      <c r="AH77" s="9"/>
      <c r="AJ77" s="20"/>
      <c r="AK77" s="20"/>
      <c r="AL77" s="55"/>
      <c r="AM77" s="55"/>
      <c r="AN77" s="55"/>
      <c r="AO77" s="55"/>
      <c r="AP77" s="20"/>
      <c r="AQ77" s="20"/>
      <c r="AR77" s="55"/>
      <c r="AS77" s="55"/>
      <c r="AT77" s="55"/>
      <c r="AV77" s="20"/>
      <c r="AW77" s="20"/>
      <c r="BN77" s="99"/>
      <c r="BO77" s="100"/>
    </row>
    <row r="78" spans="3:67" ht="12.75">
      <c r="C78" s="25"/>
      <c r="D78" s="25"/>
      <c r="E78" s="60"/>
      <c r="F78" s="59"/>
      <c r="G78" s="10"/>
      <c r="H78" s="11"/>
      <c r="I78" s="14"/>
      <c r="J78" s="14"/>
      <c r="K78" s="13"/>
      <c r="L78" s="12"/>
      <c r="M78" s="14"/>
      <c r="N78" s="13"/>
      <c r="O78" s="12"/>
      <c r="P78" s="14"/>
      <c r="R78" s="12"/>
      <c r="S78" s="13"/>
      <c r="T78" s="12"/>
      <c r="U78" s="61"/>
      <c r="V78" s="12"/>
      <c r="W78" s="14"/>
      <c r="X78" s="14"/>
      <c r="Y78" s="14"/>
      <c r="Z78" s="12"/>
      <c r="AA78" s="12"/>
      <c r="AB78" s="12"/>
      <c r="AC78" s="12"/>
      <c r="AD78" s="13"/>
      <c r="AE78" s="12"/>
      <c r="AF78" s="14"/>
      <c r="AG78" s="12"/>
      <c r="AI78" s="12"/>
      <c r="AP78" s="12"/>
      <c r="AQ78" s="12"/>
      <c r="BN78" s="99"/>
      <c r="BO78" s="100"/>
    </row>
    <row r="79" spans="3:67" ht="12.75">
      <c r="C79" s="25"/>
      <c r="D79" s="25"/>
      <c r="E79" s="60"/>
      <c r="F79" s="12"/>
      <c r="G79" s="10"/>
      <c r="H79" s="11"/>
      <c r="I79" s="14"/>
      <c r="J79" s="14"/>
      <c r="K79" s="13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P79" s="36"/>
      <c r="AQ79" s="36"/>
      <c r="AR79" s="36"/>
      <c r="AS79" s="36"/>
      <c r="AT79" s="36"/>
      <c r="AU79" s="36"/>
      <c r="BN79" s="99"/>
      <c r="BO79" s="100"/>
    </row>
    <row r="80" spans="3:67" ht="12.75">
      <c r="C80" s="28"/>
      <c r="D80" s="28"/>
      <c r="E80" s="60"/>
      <c r="F80" s="12"/>
      <c r="G80" s="10"/>
      <c r="H80" s="11"/>
      <c r="I80" s="14"/>
      <c r="J80" s="14"/>
      <c r="K80" s="13"/>
      <c r="L80" s="12"/>
      <c r="M80" s="14"/>
      <c r="N80" s="13"/>
      <c r="O80" s="12"/>
      <c r="P80" s="14"/>
      <c r="R80" s="12"/>
      <c r="S80" s="13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3"/>
      <c r="AE80" s="12"/>
      <c r="AF80" s="14"/>
      <c r="AG80" s="12"/>
      <c r="AI80" s="12"/>
      <c r="AP80" s="35"/>
      <c r="AQ80" s="35"/>
      <c r="AR80" s="20"/>
      <c r="AS80" s="20"/>
      <c r="AT80" s="20"/>
      <c r="BN80" s="99"/>
      <c r="BO80" s="100"/>
    </row>
    <row r="81" spans="3:67" ht="12.75">
      <c r="C81" s="28"/>
      <c r="D81" s="28"/>
      <c r="E81" s="59"/>
      <c r="F81" s="59"/>
      <c r="G81" s="10"/>
      <c r="H81" s="11"/>
      <c r="I81" s="14"/>
      <c r="J81" s="14"/>
      <c r="K81" s="13"/>
      <c r="L81" s="12"/>
      <c r="M81" s="14"/>
      <c r="N81" s="13"/>
      <c r="O81" s="12"/>
      <c r="P81" s="14"/>
      <c r="R81" s="12"/>
      <c r="S81" s="13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3"/>
      <c r="AE81" s="12"/>
      <c r="AF81" s="14"/>
      <c r="AG81" s="12"/>
      <c r="AI81" s="12"/>
      <c r="AP81" s="12"/>
      <c r="AQ81" s="12"/>
      <c r="BN81" s="99"/>
      <c r="BO81" s="100"/>
    </row>
    <row r="82" spans="3:67" ht="12">
      <c r="C82" s="28"/>
      <c r="D82" s="28"/>
      <c r="E82" s="12"/>
      <c r="F82" s="12"/>
      <c r="G82" s="10"/>
      <c r="H82" s="11"/>
      <c r="I82" s="14"/>
      <c r="J82" s="14"/>
      <c r="K82" s="13"/>
      <c r="L82" s="12"/>
      <c r="M82" s="14"/>
      <c r="N82" s="13"/>
      <c r="O82" s="12"/>
      <c r="P82" s="14"/>
      <c r="R82" s="12"/>
      <c r="S82" s="13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3"/>
      <c r="AE82" s="12"/>
      <c r="AF82" s="14"/>
      <c r="AG82" s="12"/>
      <c r="AI82" s="12"/>
      <c r="AP82" s="12"/>
      <c r="AQ82" s="12"/>
      <c r="BN82" s="99"/>
      <c r="BO82" s="100"/>
    </row>
    <row r="83" spans="3:67" ht="12">
      <c r="C83" s="28"/>
      <c r="D83" s="28"/>
      <c r="E83" s="12"/>
      <c r="F83" s="12"/>
      <c r="G83" s="10"/>
      <c r="H83" s="11"/>
      <c r="I83" s="14"/>
      <c r="J83" s="14"/>
      <c r="K83" s="13"/>
      <c r="L83" s="12"/>
      <c r="M83" s="14"/>
      <c r="N83" s="13"/>
      <c r="O83" s="12"/>
      <c r="P83" s="14"/>
      <c r="R83" s="12"/>
      <c r="S83" s="13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3"/>
      <c r="AE83" s="12"/>
      <c r="AF83" s="14"/>
      <c r="AG83" s="12"/>
      <c r="AI83" s="12"/>
      <c r="AP83" s="12"/>
      <c r="AQ83" s="12"/>
      <c r="BN83" s="99"/>
      <c r="BO83" s="100"/>
    </row>
    <row r="84" spans="3:67" ht="12">
      <c r="C84" s="28"/>
      <c r="D84" s="28"/>
      <c r="E84" s="12"/>
      <c r="F84" s="12"/>
      <c r="G84" s="10"/>
      <c r="H84" s="11"/>
      <c r="I84" s="14"/>
      <c r="J84" s="14"/>
      <c r="K84" s="13"/>
      <c r="L84" s="12"/>
      <c r="M84" s="14"/>
      <c r="N84" s="13"/>
      <c r="O84" s="12"/>
      <c r="P84" s="14"/>
      <c r="R84" s="12"/>
      <c r="S84" s="13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3"/>
      <c r="AE84" s="12"/>
      <c r="AF84" s="14"/>
      <c r="AG84" s="12"/>
      <c r="AI84" s="12"/>
      <c r="AP84" s="12"/>
      <c r="AQ84" s="12"/>
      <c r="BN84" s="99"/>
      <c r="BO84" s="100"/>
    </row>
    <row r="85" spans="3:67" ht="12">
      <c r="C85" s="28"/>
      <c r="D85" s="28"/>
      <c r="E85" s="12"/>
      <c r="F85" s="12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N85" s="99"/>
      <c r="BO85" s="100"/>
    </row>
    <row r="86" spans="3:67" ht="12">
      <c r="C86" s="28"/>
      <c r="D86" s="28"/>
      <c r="E86" s="12"/>
      <c r="F86" s="12"/>
      <c r="G86" s="10"/>
      <c r="H86" s="11"/>
      <c r="I86" s="14"/>
      <c r="J86" s="14"/>
      <c r="K86" s="13"/>
      <c r="L86" s="12"/>
      <c r="M86" s="14"/>
      <c r="N86" s="13"/>
      <c r="O86" s="12"/>
      <c r="P86" s="14"/>
      <c r="R86" s="12"/>
      <c r="S86" s="13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3"/>
      <c r="AE86" s="12"/>
      <c r="AF86" s="14"/>
      <c r="AG86" s="12"/>
      <c r="AI86" s="12"/>
      <c r="AP86" s="12"/>
      <c r="AQ86" s="12"/>
      <c r="BN86" s="99"/>
      <c r="BO86" s="100"/>
    </row>
    <row r="87" spans="3:67" ht="12">
      <c r="C87" s="28"/>
      <c r="D87" s="28"/>
      <c r="E87" s="1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12"/>
      <c r="AQ87" s="12"/>
      <c r="BN87" s="99"/>
      <c r="BO87" s="100"/>
    </row>
    <row r="88" spans="3:67" ht="12">
      <c r="C88" s="25"/>
      <c r="D88" s="25"/>
      <c r="E88" s="12"/>
      <c r="F88" s="12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N88" s="99"/>
      <c r="BO88" s="100"/>
    </row>
    <row r="89" spans="3:67" ht="12">
      <c r="C89" s="25"/>
      <c r="D89" s="25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N89" s="99"/>
      <c r="BO89" s="100"/>
    </row>
    <row r="90" spans="3:67" ht="12">
      <c r="C90" s="25"/>
      <c r="D90" s="25"/>
      <c r="E90" s="12"/>
      <c r="F90" s="12"/>
      <c r="G90" s="10"/>
      <c r="H90" s="26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N90" s="99"/>
      <c r="BO90" s="100"/>
    </row>
    <row r="91" spans="3:67" ht="12">
      <c r="C91" s="25"/>
      <c r="D91" s="25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N91" s="99"/>
      <c r="BO91" s="100"/>
    </row>
    <row r="92" spans="3:67" ht="12">
      <c r="C92" s="25"/>
      <c r="D92" s="25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N92" s="99"/>
      <c r="BO92" s="100"/>
    </row>
    <row r="93" spans="3:67" ht="12">
      <c r="C93" s="25"/>
      <c r="D93" s="25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N93" s="99"/>
      <c r="BO93" s="100"/>
    </row>
    <row r="94" spans="3:67" ht="12">
      <c r="C94" s="25"/>
      <c r="D94" s="25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N94" s="99"/>
      <c r="BO94" s="100"/>
    </row>
    <row r="95" spans="3:67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N95" s="99"/>
      <c r="BO95" s="100"/>
    </row>
    <row r="96" spans="3:67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N96" s="99"/>
      <c r="BO96" s="100"/>
    </row>
    <row r="97" spans="3:67" ht="12">
      <c r="C97" s="25"/>
      <c r="D97" s="25"/>
      <c r="E97" s="12"/>
      <c r="F97" s="12"/>
      <c r="G97" s="10"/>
      <c r="H97" s="11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N97" s="99"/>
      <c r="BO97" s="100"/>
    </row>
    <row r="98" spans="3:67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N98" s="99"/>
      <c r="BO98" s="100"/>
    </row>
    <row r="99" spans="3:67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N99" s="99"/>
      <c r="BO99" s="100"/>
    </row>
    <row r="100" spans="3:67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N100" s="99"/>
      <c r="BO100" s="100"/>
    </row>
    <row r="101" spans="3:67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N101" s="99"/>
      <c r="BO101" s="100"/>
    </row>
    <row r="102" spans="3:67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N102" s="99"/>
      <c r="BO102" s="100"/>
    </row>
    <row r="103" spans="3:67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N103" s="99"/>
      <c r="BO103" s="100"/>
    </row>
    <row r="104" spans="3:67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N104" s="99"/>
      <c r="BO104" s="100"/>
    </row>
    <row r="105" spans="3:67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N105" s="99"/>
      <c r="BO105" s="100"/>
    </row>
    <row r="106" spans="3:67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N106" s="99"/>
      <c r="BO106" s="100"/>
    </row>
    <row r="107" spans="3:67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N107" s="99"/>
      <c r="BO107" s="100"/>
    </row>
    <row r="108" spans="3:67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N108" s="99"/>
      <c r="BO108" s="100"/>
    </row>
    <row r="109" spans="3:67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N109" s="99"/>
      <c r="BO109" s="100"/>
    </row>
    <row r="110" spans="3:67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N110" s="99"/>
      <c r="BO110" s="100"/>
    </row>
    <row r="111" spans="3:67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N111" s="99"/>
      <c r="BO111" s="100"/>
    </row>
    <row r="112" spans="3:67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N112" s="99"/>
      <c r="BO112" s="100"/>
    </row>
    <row r="113" spans="3:67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N113" s="99"/>
      <c r="BO113" s="100"/>
    </row>
    <row r="114" spans="3:67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N114" s="99"/>
      <c r="BO114" s="100"/>
    </row>
    <row r="115" spans="3:67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N115" s="99"/>
      <c r="BO115" s="100"/>
    </row>
    <row r="116" spans="3:67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N116" s="99"/>
      <c r="BO116" s="100"/>
    </row>
    <row r="117" spans="3:67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N117" s="99"/>
      <c r="BO117" s="100"/>
    </row>
    <row r="118" spans="3:67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N118" s="99"/>
      <c r="BO118" s="100"/>
    </row>
    <row r="119" spans="3:67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N119" s="99"/>
      <c r="BO119" s="100"/>
    </row>
    <row r="120" spans="3:67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N120" s="99"/>
      <c r="BO120" s="100"/>
    </row>
    <row r="121" spans="3:67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N121" s="99"/>
      <c r="BO121" s="100"/>
    </row>
    <row r="122" spans="3:67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N122" s="99"/>
      <c r="BO122" s="100"/>
    </row>
    <row r="123" spans="3:67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N123" s="99"/>
      <c r="BO123" s="100"/>
    </row>
    <row r="124" spans="3:67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N124" s="99"/>
      <c r="BO124" s="100"/>
    </row>
    <row r="125" spans="3:67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N125" s="99"/>
      <c r="BO125" s="100"/>
    </row>
    <row r="126" spans="3:67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N126" s="99"/>
      <c r="BO126" s="100"/>
    </row>
    <row r="127" spans="3:67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N127" s="99"/>
      <c r="BO127" s="100"/>
    </row>
    <row r="128" spans="3:67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N128" s="99"/>
      <c r="BO128" s="100"/>
    </row>
    <row r="129" spans="3:67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N129" s="99"/>
      <c r="BO129" s="100"/>
    </row>
    <row r="130" spans="3:67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N130" s="99"/>
      <c r="BO130" s="100"/>
    </row>
    <row r="131" spans="3:67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N131" s="99"/>
      <c r="BO131" s="100"/>
    </row>
    <row r="132" spans="3:67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N132" s="99"/>
      <c r="BO132" s="100"/>
    </row>
    <row r="133" spans="3:67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N133" s="99"/>
      <c r="BO133" s="100"/>
    </row>
    <row r="134" spans="3:67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N134" s="99"/>
      <c r="BO134" s="100"/>
    </row>
    <row r="135" spans="3:67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N135" s="99"/>
      <c r="BO135" s="100"/>
    </row>
    <row r="136" spans="3:67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N136" s="99"/>
      <c r="BO136" s="100"/>
    </row>
    <row r="137" spans="3:67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N137" s="99"/>
      <c r="BO137" s="100"/>
    </row>
    <row r="138" spans="3:67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N138" s="99"/>
      <c r="BO138" s="100"/>
    </row>
    <row r="139" spans="3:67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N139" s="99"/>
      <c r="BO139" s="100"/>
    </row>
    <row r="140" spans="3:67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N140" s="99"/>
      <c r="BO140" s="100"/>
    </row>
    <row r="141" spans="3:67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N141" s="99"/>
      <c r="BO141" s="100"/>
    </row>
    <row r="142" spans="3:67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N142" s="99"/>
      <c r="BO142" s="100"/>
    </row>
    <row r="143" spans="3:67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N143" s="99"/>
      <c r="BO143" s="100"/>
    </row>
    <row r="144" spans="3:67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N144" s="99"/>
      <c r="BO144" s="100"/>
    </row>
    <row r="145" spans="3:67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N145" s="99"/>
      <c r="BO145" s="100"/>
    </row>
    <row r="146" spans="3:67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N146" s="99"/>
      <c r="BO146" s="100"/>
    </row>
    <row r="147" spans="3:67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N147" s="99"/>
      <c r="BO147" s="100"/>
    </row>
    <row r="148" spans="3:67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N148" s="99"/>
      <c r="BO148" s="100"/>
    </row>
    <row r="149" spans="3:67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N149" s="99"/>
      <c r="BO149" s="100"/>
    </row>
    <row r="150" spans="3:67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N150" s="99"/>
      <c r="BO150" s="100"/>
    </row>
    <row r="151" spans="3:67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N151" s="99"/>
      <c r="BO151" s="100"/>
    </row>
    <row r="152" spans="3:67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N152" s="99"/>
      <c r="BO152" s="100"/>
    </row>
    <row r="153" spans="3:67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N153" s="99"/>
      <c r="BO153" s="100"/>
    </row>
    <row r="154" spans="3:67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N154" s="99"/>
      <c r="BO154" s="100"/>
    </row>
    <row r="155" spans="3:67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N155" s="99"/>
      <c r="BO155" s="100"/>
    </row>
    <row r="156" spans="3:67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N156" s="99"/>
      <c r="BO156" s="100"/>
    </row>
    <row r="157" spans="3:67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N157" s="99"/>
      <c r="BO157" s="100"/>
    </row>
    <row r="158" spans="3:67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N158" s="99"/>
      <c r="BO158" s="100"/>
    </row>
    <row r="159" spans="3:67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N159" s="99"/>
      <c r="BO159" s="100"/>
    </row>
    <row r="160" spans="3:67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N160" s="99"/>
      <c r="BO160" s="100"/>
    </row>
    <row r="161" spans="3:67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N161" s="99"/>
      <c r="BO161" s="100"/>
    </row>
    <row r="162" spans="3:67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N162" s="99"/>
      <c r="BO162" s="100"/>
    </row>
    <row r="163" spans="3:67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N163" s="99"/>
      <c r="BO163" s="100"/>
    </row>
    <row r="164" spans="3:67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N164" s="99"/>
      <c r="BO164" s="100"/>
    </row>
    <row r="165" spans="3:67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N165" s="99"/>
      <c r="BO165" s="100"/>
    </row>
    <row r="166" spans="3:67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N166" s="99"/>
      <c r="BO166" s="100"/>
    </row>
    <row r="167" spans="3:67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N167" s="99"/>
      <c r="BO167" s="100"/>
    </row>
    <row r="168" spans="3:67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N168" s="99"/>
      <c r="BO168" s="100"/>
    </row>
    <row r="169" spans="3:67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N169" s="99"/>
      <c r="BO169" s="100"/>
    </row>
    <row r="170" spans="3:67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N170" s="99"/>
      <c r="BO170" s="100"/>
    </row>
    <row r="171" spans="3:67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N171" s="99"/>
      <c r="BO171" s="100"/>
    </row>
    <row r="172" spans="3:67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N172" s="99"/>
      <c r="BO172" s="100"/>
    </row>
    <row r="173" spans="3:67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N173" s="99"/>
      <c r="BO173" s="100"/>
    </row>
    <row r="174" spans="3:67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N174" s="99"/>
      <c r="BO174" s="100"/>
    </row>
    <row r="175" spans="3:67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N175" s="99"/>
      <c r="BO175" s="100"/>
    </row>
    <row r="176" spans="3:67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N176" s="99"/>
      <c r="BO176" s="100"/>
    </row>
    <row r="177" spans="3:67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N177" s="99"/>
      <c r="BO177" s="100"/>
    </row>
    <row r="178" spans="3:67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N178" s="99"/>
      <c r="BO178" s="100"/>
    </row>
    <row r="179" spans="3:67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N179" s="99"/>
      <c r="BO179" s="100"/>
    </row>
    <row r="180" spans="3:67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N180" s="99"/>
      <c r="BO180" s="100"/>
    </row>
    <row r="181" spans="3:43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</row>
    <row r="182" spans="3:43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</row>
    <row r="183" spans="3:43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</row>
    <row r="184" spans="3:43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</row>
    <row r="185" spans="3:43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</row>
    <row r="186" spans="3:43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</row>
    <row r="187" spans="3:43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2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2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2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2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2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2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2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ht="12">
      <c r="K415" s="16"/>
    </row>
    <row r="416" ht="12">
      <c r="K416" s="16"/>
    </row>
    <row r="417" ht="12">
      <c r="K417" s="16"/>
    </row>
    <row r="418" ht="12">
      <c r="K418" s="16"/>
    </row>
    <row r="419" ht="12">
      <c r="K419" s="16"/>
    </row>
    <row r="420" ht="12">
      <c r="K420" s="16"/>
    </row>
    <row r="421" ht="12">
      <c r="K421" s="16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</sheetData>
  <sheetProtection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72"/>
  <sheetViews>
    <sheetView tabSelected="1" zoomScale="130" zoomScaleNormal="130" workbookViewId="0" topLeftCell="A1">
      <selection activeCell="A1" sqref="A1"/>
    </sheetView>
  </sheetViews>
  <sheetFormatPr defaultColWidth="12.421875" defaultRowHeight="12.75"/>
  <cols>
    <col min="1" max="1" width="18.7109375" style="32" bestFit="1" customWidth="1"/>
    <col min="2" max="2" width="11.421875" style="32" customWidth="1"/>
    <col min="3" max="3" width="13.57421875" style="32" customWidth="1"/>
    <col min="4" max="4" width="11.421875" style="32" customWidth="1"/>
    <col min="5" max="5" width="13.140625" style="32" customWidth="1"/>
    <col min="6" max="6" width="11.421875" style="34" customWidth="1"/>
    <col min="7" max="7" width="12.7109375" style="34" customWidth="1"/>
    <col min="8" max="9" width="11.421875" style="34" customWidth="1"/>
    <col min="10" max="10" width="11.421875" style="32" customWidth="1"/>
    <col min="11" max="11" width="11.7109375" style="32" customWidth="1"/>
    <col min="12" max="12" width="11.421875" style="32" customWidth="1"/>
    <col min="13" max="13" width="16.421875" style="32" customWidth="1"/>
    <col min="14" max="14" width="14.421875" style="32" customWidth="1"/>
    <col min="15" max="15" width="18.57421875" style="32" customWidth="1"/>
    <col min="16" max="16384" width="12.421875" style="32" customWidth="1"/>
  </cols>
  <sheetData>
    <row r="1" spans="1:15" ht="64.5" customHeight="1">
      <c r="A1" s="112" t="s">
        <v>348</v>
      </c>
      <c r="B1" s="122" t="s">
        <v>238</v>
      </c>
      <c r="C1" s="112" t="s">
        <v>404</v>
      </c>
      <c r="D1" s="112" t="s">
        <v>96</v>
      </c>
      <c r="E1" s="112" t="s">
        <v>91</v>
      </c>
      <c r="F1" s="112" t="s">
        <v>93</v>
      </c>
      <c r="G1" s="112" t="s">
        <v>239</v>
      </c>
      <c r="H1" s="112" t="s">
        <v>88</v>
      </c>
      <c r="I1" s="112" t="s">
        <v>89</v>
      </c>
      <c r="J1" s="112" t="s">
        <v>94</v>
      </c>
      <c r="K1" s="112" t="s">
        <v>90</v>
      </c>
      <c r="L1" s="122" t="s">
        <v>403</v>
      </c>
      <c r="M1" s="121" t="s">
        <v>405</v>
      </c>
      <c r="N1" s="112" t="s">
        <v>87</v>
      </c>
      <c r="O1" s="112" t="s">
        <v>243</v>
      </c>
    </row>
    <row r="2" spans="1:15" s="117" customFormat="1" ht="13.5">
      <c r="A2" s="116"/>
      <c r="B2" s="118" t="s">
        <v>406</v>
      </c>
      <c r="C2" s="118" t="s">
        <v>407</v>
      </c>
      <c r="D2" s="118" t="s">
        <v>408</v>
      </c>
      <c r="E2" s="118" t="s">
        <v>409</v>
      </c>
      <c r="F2" s="118" t="s">
        <v>410</v>
      </c>
      <c r="G2" s="118" t="s">
        <v>411</v>
      </c>
      <c r="H2" s="118" t="s">
        <v>412</v>
      </c>
      <c r="I2" s="118" t="s">
        <v>413</v>
      </c>
      <c r="J2" s="118" t="s">
        <v>414</v>
      </c>
      <c r="K2" s="118" t="s">
        <v>415</v>
      </c>
      <c r="L2" s="118" t="s">
        <v>416</v>
      </c>
      <c r="M2" s="118" t="s">
        <v>417</v>
      </c>
      <c r="N2" s="118" t="s">
        <v>418</v>
      </c>
      <c r="O2" s="118" t="s">
        <v>419</v>
      </c>
    </row>
    <row r="3" spans="1:15" ht="13.5">
      <c r="A3" s="115" t="s">
        <v>349</v>
      </c>
      <c r="B3" s="113">
        <v>0.0122</v>
      </c>
      <c r="C3" s="113">
        <v>0.0036</v>
      </c>
      <c r="D3" s="113">
        <v>0.0107</v>
      </c>
      <c r="E3" s="113">
        <v>0.0113</v>
      </c>
      <c r="F3" s="113">
        <v>0</v>
      </c>
      <c r="G3" s="113">
        <v>0.0104</v>
      </c>
      <c r="H3" s="113">
        <v>0.0141</v>
      </c>
      <c r="I3" s="113">
        <v>0.0098</v>
      </c>
      <c r="J3" s="113">
        <v>0.0166</v>
      </c>
      <c r="K3" s="113">
        <v>0.0123</v>
      </c>
      <c r="L3" s="113">
        <v>0.0016</v>
      </c>
      <c r="M3" s="113">
        <v>0.0032</v>
      </c>
      <c r="N3" s="113">
        <v>0.013</v>
      </c>
      <c r="O3" s="113">
        <v>0.0108</v>
      </c>
    </row>
    <row r="4" spans="1:15" ht="13.5">
      <c r="A4" s="115" t="s">
        <v>350</v>
      </c>
      <c r="B4" s="113">
        <v>0</v>
      </c>
      <c r="C4" s="113">
        <v>0.0123</v>
      </c>
      <c r="D4" s="113">
        <v>0.0109</v>
      </c>
      <c r="E4" s="113">
        <v>0</v>
      </c>
      <c r="F4" s="113">
        <v>0</v>
      </c>
      <c r="G4" s="113">
        <v>0.0112</v>
      </c>
      <c r="H4" s="113">
        <v>0</v>
      </c>
      <c r="I4" s="113">
        <v>0</v>
      </c>
      <c r="J4" s="113">
        <v>0</v>
      </c>
      <c r="K4" s="113">
        <v>0</v>
      </c>
      <c r="L4" s="113">
        <v>0.0071</v>
      </c>
      <c r="M4" s="113">
        <v>0.0147</v>
      </c>
      <c r="N4" s="113">
        <v>0.0096</v>
      </c>
      <c r="O4" s="113">
        <v>0.0101</v>
      </c>
    </row>
    <row r="5" spans="1:15" ht="13.5">
      <c r="A5" s="115" t="s">
        <v>351</v>
      </c>
      <c r="B5" s="113">
        <v>0</v>
      </c>
      <c r="C5" s="113">
        <v>0</v>
      </c>
      <c r="D5" s="113">
        <v>0.0058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13">
        <v>0</v>
      </c>
      <c r="O5" s="113">
        <v>0</v>
      </c>
    </row>
    <row r="6" spans="1:15" ht="13.5">
      <c r="A6" s="115" t="s">
        <v>352</v>
      </c>
      <c r="B6" s="113">
        <v>0</v>
      </c>
      <c r="C6" s="113">
        <v>0.0048</v>
      </c>
      <c r="D6" s="113">
        <v>0.04</v>
      </c>
      <c r="E6" s="113">
        <v>0</v>
      </c>
      <c r="F6" s="113">
        <v>0</v>
      </c>
      <c r="G6" s="113">
        <v>0.0414</v>
      </c>
      <c r="H6" s="113">
        <v>0</v>
      </c>
      <c r="I6" s="113">
        <v>0</v>
      </c>
      <c r="J6" s="113">
        <v>0</v>
      </c>
      <c r="K6" s="113">
        <v>0</v>
      </c>
      <c r="L6" s="113">
        <v>0.0152</v>
      </c>
      <c r="M6" s="113">
        <v>0.0178</v>
      </c>
      <c r="N6" s="113">
        <v>0.0402</v>
      </c>
      <c r="O6" s="113">
        <v>0.037</v>
      </c>
    </row>
    <row r="7" spans="1:15" ht="13.5">
      <c r="A7" s="115" t="s">
        <v>353</v>
      </c>
      <c r="B7" s="113">
        <v>0.9739</v>
      </c>
      <c r="C7" s="113">
        <v>0.2206</v>
      </c>
      <c r="D7" s="113">
        <v>0.0698</v>
      </c>
      <c r="E7" s="113">
        <v>0.0087</v>
      </c>
      <c r="F7" s="113">
        <v>0</v>
      </c>
      <c r="G7" s="113">
        <v>0.0978</v>
      </c>
      <c r="H7" s="113">
        <v>0.0079</v>
      </c>
      <c r="I7" s="113">
        <v>0</v>
      </c>
      <c r="J7" s="113">
        <v>0</v>
      </c>
      <c r="K7" s="113">
        <v>0</v>
      </c>
      <c r="L7" s="113">
        <v>0.102</v>
      </c>
      <c r="M7" s="113">
        <v>0.1151</v>
      </c>
      <c r="N7" s="113">
        <v>0.0937</v>
      </c>
      <c r="O7" s="113">
        <v>0.0763</v>
      </c>
    </row>
    <row r="8" spans="1:15" ht="13.5">
      <c r="A8" s="115" t="s">
        <v>354</v>
      </c>
      <c r="B8" s="113">
        <v>0</v>
      </c>
      <c r="C8" s="113">
        <v>0.0171</v>
      </c>
      <c r="D8" s="113">
        <v>0.0211</v>
      </c>
      <c r="E8" s="113">
        <v>0</v>
      </c>
      <c r="F8" s="113">
        <v>0</v>
      </c>
      <c r="G8" s="113">
        <v>0.0313</v>
      </c>
      <c r="H8" s="113">
        <v>0.0107</v>
      </c>
      <c r="I8" s="113">
        <v>0</v>
      </c>
      <c r="J8" s="113">
        <v>0</v>
      </c>
      <c r="K8" s="113">
        <v>0</v>
      </c>
      <c r="L8" s="113">
        <v>0.0234</v>
      </c>
      <c r="M8" s="113">
        <v>0.0128</v>
      </c>
      <c r="N8" s="113">
        <v>0.0311</v>
      </c>
      <c r="O8" s="113">
        <v>0.0435</v>
      </c>
    </row>
    <row r="9" spans="1:15" ht="13.5">
      <c r="A9" s="115" t="s">
        <v>355</v>
      </c>
      <c r="B9" s="113">
        <v>0</v>
      </c>
      <c r="C9" s="113">
        <v>0.0031</v>
      </c>
      <c r="D9" s="113">
        <v>0.0058</v>
      </c>
      <c r="E9" s="113">
        <v>0</v>
      </c>
      <c r="F9" s="113">
        <v>0</v>
      </c>
      <c r="G9" s="113">
        <v>0.0079</v>
      </c>
      <c r="H9" s="113">
        <v>0</v>
      </c>
      <c r="I9" s="113">
        <v>0</v>
      </c>
      <c r="J9" s="113">
        <v>0</v>
      </c>
      <c r="K9" s="113">
        <v>0</v>
      </c>
      <c r="L9" s="113">
        <v>0.0259</v>
      </c>
      <c r="M9" s="113">
        <v>0.0123</v>
      </c>
      <c r="N9" s="113">
        <v>0.0096</v>
      </c>
      <c r="O9" s="113">
        <v>0.0089</v>
      </c>
    </row>
    <row r="10" spans="1:15" ht="13.5">
      <c r="A10" s="115" t="s">
        <v>356</v>
      </c>
      <c r="B10" s="113">
        <v>0</v>
      </c>
      <c r="C10" s="113">
        <v>0.0105</v>
      </c>
      <c r="D10" s="113">
        <v>0.0364</v>
      </c>
      <c r="E10" s="113">
        <v>0</v>
      </c>
      <c r="F10" s="113">
        <v>0</v>
      </c>
      <c r="G10" s="113">
        <v>0.0264</v>
      </c>
      <c r="H10" s="113">
        <v>0</v>
      </c>
      <c r="I10" s="113">
        <v>0</v>
      </c>
      <c r="J10" s="113">
        <v>0</v>
      </c>
      <c r="K10" s="113">
        <v>0</v>
      </c>
      <c r="L10" s="113">
        <v>0.0294</v>
      </c>
      <c r="M10" s="113">
        <v>0.0201</v>
      </c>
      <c r="N10" s="113">
        <v>0.0307</v>
      </c>
      <c r="O10" s="113">
        <v>0.026</v>
      </c>
    </row>
    <row r="11" spans="1:15" ht="13.5">
      <c r="A11" s="115" t="s">
        <v>357</v>
      </c>
      <c r="B11" s="113">
        <v>0</v>
      </c>
      <c r="C11" s="113">
        <v>0</v>
      </c>
      <c r="D11" s="113">
        <v>0.0087</v>
      </c>
      <c r="E11" s="113">
        <v>0</v>
      </c>
      <c r="F11" s="113">
        <v>0</v>
      </c>
      <c r="G11" s="113">
        <v>0</v>
      </c>
      <c r="H11" s="113">
        <v>0.0251</v>
      </c>
      <c r="I11" s="113">
        <v>0</v>
      </c>
      <c r="J11" s="113">
        <v>0.0086</v>
      </c>
      <c r="K11" s="113">
        <v>0</v>
      </c>
      <c r="L11" s="113">
        <v>0</v>
      </c>
      <c r="M11" s="113">
        <v>0.0001</v>
      </c>
      <c r="N11" s="113">
        <v>0.001</v>
      </c>
      <c r="O11" s="113">
        <v>0.0097</v>
      </c>
    </row>
    <row r="12" spans="1:15" ht="13.5">
      <c r="A12" s="115" t="s">
        <v>358</v>
      </c>
      <c r="B12" s="113">
        <v>0</v>
      </c>
      <c r="C12" s="113">
        <v>0.0639</v>
      </c>
      <c r="D12" s="113">
        <v>0.0648</v>
      </c>
      <c r="E12" s="113">
        <v>0</v>
      </c>
      <c r="F12" s="113">
        <v>0</v>
      </c>
      <c r="G12" s="113">
        <v>0.0437</v>
      </c>
      <c r="H12" s="113">
        <v>0</v>
      </c>
      <c r="I12" s="113">
        <v>0</v>
      </c>
      <c r="J12" s="113">
        <v>0</v>
      </c>
      <c r="K12" s="113">
        <v>0</v>
      </c>
      <c r="L12" s="113">
        <v>0.116</v>
      </c>
      <c r="M12" s="113">
        <v>0.0556</v>
      </c>
      <c r="N12" s="113">
        <v>0.0485</v>
      </c>
      <c r="O12" s="113">
        <v>0.0629</v>
      </c>
    </row>
    <row r="13" spans="1:15" ht="13.5">
      <c r="A13" s="115" t="s">
        <v>359</v>
      </c>
      <c r="B13" s="113">
        <v>0</v>
      </c>
      <c r="C13" s="113">
        <v>0.0144</v>
      </c>
      <c r="D13" s="113">
        <v>0.0518</v>
      </c>
      <c r="E13" s="113">
        <v>0</v>
      </c>
      <c r="F13" s="113">
        <v>0</v>
      </c>
      <c r="G13" s="113">
        <v>0.0283</v>
      </c>
      <c r="H13" s="113">
        <v>0</v>
      </c>
      <c r="I13" s="113">
        <v>0</v>
      </c>
      <c r="J13" s="113">
        <v>0</v>
      </c>
      <c r="K13" s="113">
        <v>0</v>
      </c>
      <c r="L13" s="113">
        <v>0.0145</v>
      </c>
      <c r="M13" s="113">
        <v>0.0229</v>
      </c>
      <c r="N13" s="113">
        <v>0.0191</v>
      </c>
      <c r="O13" s="113">
        <v>0.0149</v>
      </c>
    </row>
    <row r="14" spans="1:15" ht="13.5">
      <c r="A14" s="115" t="s">
        <v>360</v>
      </c>
      <c r="B14" s="113">
        <v>0.0033</v>
      </c>
      <c r="C14" s="113">
        <v>0</v>
      </c>
      <c r="D14" s="113">
        <v>0</v>
      </c>
      <c r="E14" s="113">
        <v>0.0326</v>
      </c>
      <c r="F14" s="113">
        <v>0.0182</v>
      </c>
      <c r="G14" s="113">
        <v>0</v>
      </c>
      <c r="H14" s="113">
        <v>0.0217</v>
      </c>
      <c r="I14" s="113">
        <v>0.001</v>
      </c>
      <c r="J14" s="113">
        <v>0.0342</v>
      </c>
      <c r="K14" s="113">
        <v>0.0206</v>
      </c>
      <c r="L14" s="113">
        <v>0</v>
      </c>
      <c r="M14" s="113">
        <v>0</v>
      </c>
      <c r="N14" s="113">
        <v>0</v>
      </c>
      <c r="O14" s="113">
        <v>0</v>
      </c>
    </row>
    <row r="15" spans="1:15" ht="13.5">
      <c r="A15" s="115" t="s">
        <v>361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0.0034</v>
      </c>
      <c r="H15" s="113">
        <v>0</v>
      </c>
      <c r="I15" s="113">
        <v>0</v>
      </c>
      <c r="J15" s="113">
        <v>0</v>
      </c>
      <c r="K15" s="113">
        <v>0</v>
      </c>
      <c r="L15" s="113">
        <v>0.004</v>
      </c>
      <c r="M15" s="113">
        <v>0.0037</v>
      </c>
      <c r="N15" s="113">
        <v>0.0009</v>
      </c>
      <c r="O15" s="113">
        <v>0</v>
      </c>
    </row>
    <row r="16" spans="1:15" ht="13.5">
      <c r="A16" s="115" t="s">
        <v>362</v>
      </c>
      <c r="B16" s="113">
        <v>0</v>
      </c>
      <c r="C16" s="113">
        <v>0</v>
      </c>
      <c r="D16" s="113">
        <v>0.0019</v>
      </c>
      <c r="E16" s="113">
        <v>0</v>
      </c>
      <c r="F16" s="113">
        <v>0</v>
      </c>
      <c r="G16" s="113">
        <v>0.0054</v>
      </c>
      <c r="H16" s="113">
        <v>0</v>
      </c>
      <c r="I16" s="113">
        <v>0</v>
      </c>
      <c r="J16" s="113">
        <v>0</v>
      </c>
      <c r="K16" s="113">
        <v>0</v>
      </c>
      <c r="L16" s="113">
        <v>0.0011</v>
      </c>
      <c r="M16" s="113">
        <v>0.0019</v>
      </c>
      <c r="N16" s="113">
        <v>0.0054</v>
      </c>
      <c r="O16" s="113">
        <v>0</v>
      </c>
    </row>
    <row r="17" spans="1:15" ht="13.5">
      <c r="A17" s="115" t="s">
        <v>363</v>
      </c>
      <c r="B17" s="113">
        <v>0</v>
      </c>
      <c r="C17" s="113">
        <v>0</v>
      </c>
      <c r="D17" s="113">
        <v>0.0003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0.0002</v>
      </c>
      <c r="N17" s="113">
        <v>0</v>
      </c>
      <c r="O17" s="113">
        <v>0</v>
      </c>
    </row>
    <row r="18" spans="1:15" ht="13.5">
      <c r="A18" s="115" t="s">
        <v>364</v>
      </c>
      <c r="B18" s="113">
        <v>0.0081</v>
      </c>
      <c r="C18" s="113">
        <v>0.0561</v>
      </c>
      <c r="D18" s="113">
        <v>0.1223</v>
      </c>
      <c r="E18" s="113">
        <v>0.0093</v>
      </c>
      <c r="F18" s="113">
        <v>0.0084</v>
      </c>
      <c r="G18" s="113">
        <v>0.1016</v>
      </c>
      <c r="H18" s="113">
        <v>0</v>
      </c>
      <c r="I18" s="113">
        <v>0</v>
      </c>
      <c r="J18" s="113">
        <v>0.0152</v>
      </c>
      <c r="K18" s="113">
        <v>0</v>
      </c>
      <c r="L18" s="113">
        <v>0.0693</v>
      </c>
      <c r="M18" s="113">
        <v>0.0611</v>
      </c>
      <c r="N18" s="113">
        <v>0.0709</v>
      </c>
      <c r="O18" s="113">
        <v>0.0914</v>
      </c>
    </row>
    <row r="19" spans="1:15" ht="13.5">
      <c r="A19" s="115" t="s">
        <v>365</v>
      </c>
      <c r="B19" s="113">
        <v>0</v>
      </c>
      <c r="C19" s="113">
        <v>0.008</v>
      </c>
      <c r="D19" s="113">
        <v>0.0007</v>
      </c>
      <c r="E19" s="113">
        <v>0.0151</v>
      </c>
      <c r="F19" s="113">
        <v>0</v>
      </c>
      <c r="G19" s="113">
        <v>0.0087</v>
      </c>
      <c r="H19" s="113">
        <v>0</v>
      </c>
      <c r="I19" s="113">
        <v>0</v>
      </c>
      <c r="J19" s="113">
        <v>0.0217</v>
      </c>
      <c r="K19" s="113">
        <v>0</v>
      </c>
      <c r="L19" s="113">
        <v>0.0252</v>
      </c>
      <c r="M19" s="113">
        <v>0.0108</v>
      </c>
      <c r="N19" s="113">
        <v>0.0105</v>
      </c>
      <c r="O19" s="113">
        <v>0.0022</v>
      </c>
    </row>
    <row r="20" spans="1:15" ht="13.5">
      <c r="A20" s="115" t="s">
        <v>366</v>
      </c>
      <c r="B20" s="113">
        <v>0</v>
      </c>
      <c r="C20" s="113">
        <v>0.0005</v>
      </c>
      <c r="D20" s="113">
        <v>0.0022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0.0006</v>
      </c>
      <c r="N20" s="113">
        <v>0</v>
      </c>
      <c r="O20" s="113">
        <v>0.0032</v>
      </c>
    </row>
    <row r="21" spans="1:15" ht="13.5">
      <c r="A21" s="115" t="s">
        <v>367</v>
      </c>
      <c r="B21" s="113">
        <v>0</v>
      </c>
      <c r="C21" s="113">
        <v>0.0217</v>
      </c>
      <c r="D21" s="113">
        <v>0.0142</v>
      </c>
      <c r="E21" s="113">
        <v>0</v>
      </c>
      <c r="F21" s="113">
        <v>0</v>
      </c>
      <c r="G21" s="113">
        <v>0.0238</v>
      </c>
      <c r="H21" s="113">
        <v>0</v>
      </c>
      <c r="I21" s="113">
        <v>0</v>
      </c>
      <c r="J21" s="113">
        <v>0</v>
      </c>
      <c r="K21" s="113">
        <v>0</v>
      </c>
      <c r="L21" s="113">
        <v>0.0071</v>
      </c>
      <c r="M21" s="113">
        <v>0.0257</v>
      </c>
      <c r="N21" s="113">
        <v>0.0343</v>
      </c>
      <c r="O21" s="113">
        <v>0.0062</v>
      </c>
    </row>
    <row r="22" spans="1:15" ht="13.5">
      <c r="A22" s="115" t="s">
        <v>368</v>
      </c>
      <c r="B22" s="113">
        <v>0</v>
      </c>
      <c r="C22" s="113">
        <v>0.0071</v>
      </c>
      <c r="D22" s="113">
        <v>0.011</v>
      </c>
      <c r="E22" s="113">
        <v>0.0046</v>
      </c>
      <c r="F22" s="113">
        <v>0</v>
      </c>
      <c r="G22" s="113">
        <v>0.0062</v>
      </c>
      <c r="H22" s="113">
        <v>0</v>
      </c>
      <c r="I22" s="113">
        <v>0</v>
      </c>
      <c r="J22" s="113">
        <v>0</v>
      </c>
      <c r="K22" s="113">
        <v>0</v>
      </c>
      <c r="L22" s="113">
        <v>0.0078</v>
      </c>
      <c r="M22" s="113">
        <v>0.0015</v>
      </c>
      <c r="N22" s="113">
        <v>0.0031</v>
      </c>
      <c r="O22" s="113">
        <v>0.0013</v>
      </c>
    </row>
    <row r="23" spans="1:15" ht="13.5">
      <c r="A23" s="115" t="s">
        <v>369</v>
      </c>
      <c r="B23" s="113">
        <v>0</v>
      </c>
      <c r="C23" s="113">
        <v>0</v>
      </c>
      <c r="D23" s="113">
        <v>0.0269</v>
      </c>
      <c r="E23" s="113">
        <v>0.8827</v>
      </c>
      <c r="F23" s="113">
        <v>0</v>
      </c>
      <c r="G23" s="113">
        <v>0.0382</v>
      </c>
      <c r="H23" s="113">
        <v>0</v>
      </c>
      <c r="I23" s="113">
        <v>0</v>
      </c>
      <c r="J23" s="113">
        <v>0.0134</v>
      </c>
      <c r="K23" s="113">
        <v>0</v>
      </c>
      <c r="L23" s="113">
        <v>0.0101</v>
      </c>
      <c r="M23" s="113">
        <v>0.0373</v>
      </c>
      <c r="N23" s="113">
        <v>0.0456</v>
      </c>
      <c r="O23" s="113">
        <v>0.019</v>
      </c>
    </row>
    <row r="24" spans="1:15" ht="13.5">
      <c r="A24" s="115" t="s">
        <v>370</v>
      </c>
      <c r="B24" s="113">
        <v>0</v>
      </c>
      <c r="C24" s="113">
        <v>0.0036</v>
      </c>
      <c r="D24" s="113">
        <v>0.0138</v>
      </c>
      <c r="E24" s="113">
        <v>0</v>
      </c>
      <c r="F24" s="113">
        <v>0</v>
      </c>
      <c r="G24" s="113">
        <v>0.008</v>
      </c>
      <c r="H24" s="113">
        <v>0</v>
      </c>
      <c r="I24" s="113">
        <v>0</v>
      </c>
      <c r="J24" s="113">
        <v>0</v>
      </c>
      <c r="K24" s="113">
        <v>0</v>
      </c>
      <c r="L24" s="113">
        <v>0.0032</v>
      </c>
      <c r="M24" s="113">
        <v>0.0037</v>
      </c>
      <c r="N24" s="113">
        <v>0.0036</v>
      </c>
      <c r="O24" s="113">
        <v>0.0204</v>
      </c>
    </row>
    <row r="25" spans="1:15" ht="13.5">
      <c r="A25" s="115" t="s">
        <v>371</v>
      </c>
      <c r="B25" s="113">
        <v>0</v>
      </c>
      <c r="C25" s="113">
        <v>0</v>
      </c>
      <c r="D25" s="113">
        <v>0.0014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0.0016</v>
      </c>
    </row>
    <row r="26" spans="1:15" ht="13.5">
      <c r="A26" s="115" t="s">
        <v>372</v>
      </c>
      <c r="B26" s="113">
        <v>0</v>
      </c>
      <c r="C26" s="113">
        <v>0.0337</v>
      </c>
      <c r="D26" s="113">
        <v>0.0339</v>
      </c>
      <c r="E26" s="113">
        <v>0</v>
      </c>
      <c r="F26" s="113">
        <v>0</v>
      </c>
      <c r="G26" s="113">
        <v>0.0225</v>
      </c>
      <c r="H26" s="113">
        <v>0</v>
      </c>
      <c r="I26" s="113">
        <v>0</v>
      </c>
      <c r="J26" s="113">
        <v>0</v>
      </c>
      <c r="K26" s="113">
        <v>0</v>
      </c>
      <c r="L26" s="113">
        <v>0.0223</v>
      </c>
      <c r="M26" s="113">
        <v>0.0329</v>
      </c>
      <c r="N26" s="113">
        <v>0.0525</v>
      </c>
      <c r="O26" s="113">
        <v>0.0239</v>
      </c>
    </row>
    <row r="27" spans="1:15" ht="13.5">
      <c r="A27" s="115" t="s">
        <v>373</v>
      </c>
      <c r="B27" s="113">
        <v>0</v>
      </c>
      <c r="C27" s="113">
        <v>0.049</v>
      </c>
      <c r="D27" s="113">
        <v>0.0094</v>
      </c>
      <c r="E27" s="113">
        <v>0</v>
      </c>
      <c r="F27" s="113">
        <v>0.9646</v>
      </c>
      <c r="G27" s="113">
        <v>0.0063</v>
      </c>
      <c r="H27" s="113">
        <v>0</v>
      </c>
      <c r="I27" s="113">
        <v>0</v>
      </c>
      <c r="J27" s="113">
        <v>0</v>
      </c>
      <c r="K27" s="113">
        <v>0.0007</v>
      </c>
      <c r="L27" s="113">
        <v>0.0135</v>
      </c>
      <c r="M27" s="113">
        <v>0.0173</v>
      </c>
      <c r="N27" s="113">
        <v>0.0055</v>
      </c>
      <c r="O27" s="113">
        <v>0.0168</v>
      </c>
    </row>
    <row r="28" spans="1:15" ht="13.5">
      <c r="A28" s="115" t="s">
        <v>374</v>
      </c>
      <c r="B28" s="113">
        <v>0</v>
      </c>
      <c r="C28" s="113">
        <v>0.009</v>
      </c>
      <c r="D28" s="113">
        <v>0.0201</v>
      </c>
      <c r="E28" s="113">
        <v>0</v>
      </c>
      <c r="F28" s="113">
        <v>0</v>
      </c>
      <c r="G28" s="113">
        <v>0.0489</v>
      </c>
      <c r="H28" s="113">
        <v>0.0114</v>
      </c>
      <c r="I28" s="113">
        <v>0</v>
      </c>
      <c r="J28" s="113">
        <v>0</v>
      </c>
      <c r="K28" s="113">
        <v>0.0128</v>
      </c>
      <c r="L28" s="113">
        <v>0.0421</v>
      </c>
      <c r="M28" s="113">
        <v>0.0167</v>
      </c>
      <c r="N28" s="113">
        <v>0.0311</v>
      </c>
      <c r="O28" s="113">
        <v>0.0253</v>
      </c>
    </row>
    <row r="29" spans="1:15" ht="13.5">
      <c r="A29" s="115" t="s">
        <v>375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0.0011</v>
      </c>
      <c r="H29" s="113">
        <v>0</v>
      </c>
      <c r="I29" s="113">
        <v>0</v>
      </c>
      <c r="J29" s="113">
        <v>0</v>
      </c>
      <c r="K29" s="113">
        <v>0</v>
      </c>
      <c r="L29" s="113">
        <v>0.0073</v>
      </c>
      <c r="M29" s="113">
        <v>0.0013</v>
      </c>
      <c r="N29" s="113">
        <v>0.0028</v>
      </c>
      <c r="O29" s="113">
        <v>0</v>
      </c>
    </row>
    <row r="30" spans="1:15" ht="13.5">
      <c r="A30" s="115" t="s">
        <v>376</v>
      </c>
      <c r="B30" s="113">
        <v>0</v>
      </c>
      <c r="C30" s="113">
        <v>0</v>
      </c>
      <c r="D30" s="113">
        <v>0.0041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0.0056</v>
      </c>
      <c r="M30" s="113">
        <v>0.0026</v>
      </c>
      <c r="N30" s="113">
        <v>0.0067</v>
      </c>
      <c r="O30" s="113">
        <v>0.0105</v>
      </c>
    </row>
    <row r="31" spans="1:15" ht="13.5">
      <c r="A31" s="115" t="s">
        <v>377</v>
      </c>
      <c r="B31" s="113">
        <v>0</v>
      </c>
      <c r="C31" s="113">
        <v>0</v>
      </c>
      <c r="D31" s="113">
        <v>0.0135</v>
      </c>
      <c r="E31" s="113">
        <v>0</v>
      </c>
      <c r="F31" s="113">
        <v>0</v>
      </c>
      <c r="G31" s="113">
        <v>0.0066</v>
      </c>
      <c r="H31" s="113">
        <v>0</v>
      </c>
      <c r="I31" s="113">
        <v>0</v>
      </c>
      <c r="J31" s="113">
        <v>0</v>
      </c>
      <c r="K31" s="113">
        <v>0</v>
      </c>
      <c r="L31" s="113">
        <v>0.0019</v>
      </c>
      <c r="M31" s="113">
        <v>0.0033</v>
      </c>
      <c r="N31" s="113">
        <v>0.0055</v>
      </c>
      <c r="O31" s="113">
        <v>0.0165</v>
      </c>
    </row>
    <row r="32" spans="1:15" ht="13.5">
      <c r="A32" s="115" t="s">
        <v>378</v>
      </c>
      <c r="B32" s="113">
        <v>0</v>
      </c>
      <c r="C32" s="113">
        <v>0</v>
      </c>
      <c r="D32" s="113">
        <v>0.0014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0.0021</v>
      </c>
      <c r="O32" s="113">
        <v>0</v>
      </c>
    </row>
    <row r="33" spans="1:15" ht="13.5">
      <c r="A33" s="115" t="s">
        <v>379</v>
      </c>
      <c r="B33" s="113">
        <v>0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0.012</v>
      </c>
      <c r="M33" s="113">
        <v>0.0113</v>
      </c>
      <c r="N33" s="113">
        <v>0.0056</v>
      </c>
      <c r="O33" s="113">
        <v>0</v>
      </c>
    </row>
    <row r="34" spans="1:15" ht="13.5">
      <c r="A34" s="115" t="s">
        <v>380</v>
      </c>
      <c r="B34" s="113">
        <v>0</v>
      </c>
      <c r="C34" s="113">
        <v>0</v>
      </c>
      <c r="D34" s="113">
        <v>0.0033</v>
      </c>
      <c r="E34" s="113">
        <v>0</v>
      </c>
      <c r="F34" s="113">
        <v>0</v>
      </c>
      <c r="G34" s="113">
        <v>0.0191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0.0037</v>
      </c>
      <c r="N34" s="113">
        <v>0.0141</v>
      </c>
      <c r="O34" s="113">
        <v>0.0101</v>
      </c>
    </row>
    <row r="35" spans="1:15" ht="13.5">
      <c r="A35" s="115" t="s">
        <v>381</v>
      </c>
      <c r="B35" s="113">
        <v>0</v>
      </c>
      <c r="C35" s="113">
        <v>0.0266</v>
      </c>
      <c r="D35" s="113">
        <v>0.0277</v>
      </c>
      <c r="E35" s="113">
        <v>0</v>
      </c>
      <c r="F35" s="113">
        <v>0.002</v>
      </c>
      <c r="G35" s="113">
        <v>0.0243</v>
      </c>
      <c r="H35" s="113">
        <v>0.726</v>
      </c>
      <c r="I35" s="113">
        <v>0</v>
      </c>
      <c r="J35" s="113">
        <v>0</v>
      </c>
      <c r="K35" s="113">
        <v>0</v>
      </c>
      <c r="L35" s="113">
        <v>0.0513</v>
      </c>
      <c r="M35" s="113">
        <v>0.0197</v>
      </c>
      <c r="N35" s="113">
        <v>0.0454</v>
      </c>
      <c r="O35" s="113">
        <v>0.0441</v>
      </c>
    </row>
    <row r="36" spans="1:15" ht="13.5">
      <c r="A36" s="115" t="s">
        <v>382</v>
      </c>
      <c r="B36" s="113">
        <v>0</v>
      </c>
      <c r="C36" s="113">
        <v>0</v>
      </c>
      <c r="D36" s="113">
        <v>0.0017</v>
      </c>
      <c r="E36" s="113">
        <v>0</v>
      </c>
      <c r="F36" s="113">
        <v>0</v>
      </c>
      <c r="G36" s="113">
        <v>0.0053</v>
      </c>
      <c r="H36" s="113">
        <v>0</v>
      </c>
      <c r="I36" s="113">
        <v>0</v>
      </c>
      <c r="J36" s="113">
        <v>0</v>
      </c>
      <c r="K36" s="113">
        <v>0</v>
      </c>
      <c r="L36" s="113">
        <v>0.0086</v>
      </c>
      <c r="M36" s="113">
        <v>0.0047</v>
      </c>
      <c r="N36" s="113">
        <v>0.0052</v>
      </c>
      <c r="O36" s="113">
        <v>0.0019</v>
      </c>
    </row>
    <row r="37" spans="1:15" ht="13.5">
      <c r="A37" s="115" t="s">
        <v>383</v>
      </c>
      <c r="B37" s="113">
        <v>0</v>
      </c>
      <c r="C37" s="113">
        <v>0.0098</v>
      </c>
      <c r="D37" s="113">
        <v>0.0066</v>
      </c>
      <c r="E37" s="113">
        <v>0</v>
      </c>
      <c r="F37" s="113">
        <v>0</v>
      </c>
      <c r="G37" s="113">
        <v>0.0075</v>
      </c>
      <c r="H37" s="113">
        <v>0</v>
      </c>
      <c r="I37" s="113">
        <v>0</v>
      </c>
      <c r="J37" s="113">
        <v>0</v>
      </c>
      <c r="K37" s="113">
        <v>0</v>
      </c>
      <c r="L37" s="113">
        <v>0.007</v>
      </c>
      <c r="M37" s="113">
        <v>0.0172</v>
      </c>
      <c r="N37" s="113">
        <v>0.0018</v>
      </c>
      <c r="O37" s="113">
        <v>0.0062</v>
      </c>
    </row>
    <row r="38" spans="1:15" ht="13.5">
      <c r="A38" s="115" t="s">
        <v>384</v>
      </c>
      <c r="B38" s="113">
        <v>0</v>
      </c>
      <c r="C38" s="113">
        <v>0.108</v>
      </c>
      <c r="D38" s="113">
        <v>0.057</v>
      </c>
      <c r="E38" s="113">
        <v>0</v>
      </c>
      <c r="F38" s="113">
        <v>0.0007</v>
      </c>
      <c r="G38" s="113">
        <v>0.099</v>
      </c>
      <c r="H38" s="113">
        <v>0.129</v>
      </c>
      <c r="I38" s="113">
        <v>0.9852</v>
      </c>
      <c r="J38" s="113">
        <v>0</v>
      </c>
      <c r="K38" s="113">
        <v>0.0029</v>
      </c>
      <c r="L38" s="113">
        <v>0.0683</v>
      </c>
      <c r="M38" s="113">
        <v>0.1457</v>
      </c>
      <c r="N38" s="113">
        <v>0.0834</v>
      </c>
      <c r="O38" s="113">
        <v>0.0442</v>
      </c>
    </row>
    <row r="39" spans="1:15" ht="13.5">
      <c r="A39" s="115" t="s">
        <v>385</v>
      </c>
      <c r="B39" s="113">
        <v>0</v>
      </c>
      <c r="C39" s="113">
        <v>0.0188</v>
      </c>
      <c r="D39" s="113">
        <v>0.026</v>
      </c>
      <c r="E39" s="113">
        <v>0.011</v>
      </c>
      <c r="F39" s="113">
        <v>0.0029</v>
      </c>
      <c r="G39" s="113">
        <v>0.0424</v>
      </c>
      <c r="H39" s="113">
        <v>0.0083</v>
      </c>
      <c r="I39" s="113">
        <v>0</v>
      </c>
      <c r="J39" s="113">
        <v>0.8808</v>
      </c>
      <c r="K39" s="113">
        <v>0.0081</v>
      </c>
      <c r="L39" s="113">
        <v>0.0428</v>
      </c>
      <c r="M39" s="113">
        <v>0.0234</v>
      </c>
      <c r="N39" s="113">
        <v>0.0231</v>
      </c>
      <c r="O39" s="113">
        <v>0.0496</v>
      </c>
    </row>
    <row r="40" spans="1:15" ht="13.5">
      <c r="A40" s="115" t="s">
        <v>386</v>
      </c>
      <c r="B40" s="113">
        <v>0</v>
      </c>
      <c r="C40" s="113">
        <v>0</v>
      </c>
      <c r="D40" s="113">
        <v>0</v>
      </c>
      <c r="E40" s="113">
        <v>0</v>
      </c>
      <c r="F40" s="113">
        <v>0</v>
      </c>
      <c r="G40" s="113">
        <v>0.0008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0.0008</v>
      </c>
      <c r="N40" s="113">
        <v>0</v>
      </c>
      <c r="O40" s="113">
        <v>0</v>
      </c>
    </row>
    <row r="41" spans="1:15" ht="13.5">
      <c r="A41" s="115" t="s">
        <v>387</v>
      </c>
      <c r="B41" s="113">
        <v>0</v>
      </c>
      <c r="C41" s="113">
        <v>0</v>
      </c>
      <c r="D41" s="113">
        <v>0.0028</v>
      </c>
      <c r="E41" s="113">
        <v>0</v>
      </c>
      <c r="F41" s="113">
        <v>0</v>
      </c>
      <c r="G41" s="113">
        <v>0.007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0.0043</v>
      </c>
      <c r="N41" s="113">
        <v>0</v>
      </c>
      <c r="O41" s="113">
        <v>0.0158</v>
      </c>
    </row>
    <row r="42" spans="1:15" ht="13.5">
      <c r="A42" s="115" t="s">
        <v>388</v>
      </c>
      <c r="B42" s="113">
        <v>0</v>
      </c>
      <c r="C42" s="113">
        <v>0.058</v>
      </c>
      <c r="D42" s="113">
        <v>0.0332</v>
      </c>
      <c r="E42" s="113">
        <v>0</v>
      </c>
      <c r="F42" s="113">
        <v>0</v>
      </c>
      <c r="G42" s="113">
        <v>0.0416</v>
      </c>
      <c r="H42" s="113">
        <v>0.0188</v>
      </c>
      <c r="I42" s="113">
        <v>0</v>
      </c>
      <c r="J42" s="113">
        <v>0</v>
      </c>
      <c r="K42" s="113">
        <v>0.9314</v>
      </c>
      <c r="L42" s="113">
        <v>0.0575</v>
      </c>
      <c r="M42" s="113">
        <v>0.0699</v>
      </c>
      <c r="N42" s="113">
        <v>0.0464</v>
      </c>
      <c r="O42" s="113">
        <v>0.0426</v>
      </c>
    </row>
    <row r="43" spans="1:15" ht="13.5">
      <c r="A43" s="115" t="s">
        <v>389</v>
      </c>
      <c r="B43" s="113">
        <v>0.0021</v>
      </c>
      <c r="C43" s="113">
        <v>0.0127</v>
      </c>
      <c r="D43" s="113">
        <v>0.0224</v>
      </c>
      <c r="E43" s="113">
        <v>0.0019</v>
      </c>
      <c r="F43" s="113">
        <v>0.002</v>
      </c>
      <c r="G43" s="113">
        <v>0.0052</v>
      </c>
      <c r="H43" s="113">
        <v>0.006</v>
      </c>
      <c r="I43" s="113">
        <v>0.0036</v>
      </c>
      <c r="J43" s="113">
        <v>0.002</v>
      </c>
      <c r="K43" s="113">
        <v>0.0038</v>
      </c>
      <c r="L43" s="113">
        <v>0.0061</v>
      </c>
      <c r="M43" s="113">
        <v>0.0088</v>
      </c>
      <c r="N43" s="113">
        <v>0.0065</v>
      </c>
      <c r="O43" s="113">
        <v>0.0267</v>
      </c>
    </row>
    <row r="44" spans="1:15" ht="13.5">
      <c r="A44" s="115" t="s">
        <v>390</v>
      </c>
      <c r="B44" s="113">
        <v>0</v>
      </c>
      <c r="C44" s="113">
        <v>0</v>
      </c>
      <c r="D44" s="113">
        <v>0</v>
      </c>
      <c r="E44" s="113">
        <v>0</v>
      </c>
      <c r="F44" s="113">
        <v>0</v>
      </c>
      <c r="G44" s="113">
        <v>0.006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0.0026</v>
      </c>
      <c r="N44" s="113">
        <v>0.0057</v>
      </c>
      <c r="O44" s="113">
        <v>0.0047</v>
      </c>
    </row>
    <row r="45" spans="1:15" ht="13.5">
      <c r="A45" s="115" t="s">
        <v>391</v>
      </c>
      <c r="B45" s="113">
        <v>0</v>
      </c>
      <c r="C45" s="113">
        <v>0.0043</v>
      </c>
      <c r="D45" s="113">
        <v>0.0238</v>
      </c>
      <c r="E45" s="113">
        <v>0</v>
      </c>
      <c r="F45" s="113">
        <v>0</v>
      </c>
      <c r="G45" s="113">
        <v>0.004</v>
      </c>
      <c r="H45" s="113">
        <v>0</v>
      </c>
      <c r="I45" s="113">
        <v>0</v>
      </c>
      <c r="J45" s="113">
        <v>0</v>
      </c>
      <c r="K45" s="113">
        <v>0.001</v>
      </c>
      <c r="L45" s="113">
        <v>0.0133</v>
      </c>
      <c r="M45" s="113">
        <v>0.0094</v>
      </c>
      <c r="N45" s="113">
        <v>0.0106</v>
      </c>
      <c r="O45" s="113">
        <v>0.011</v>
      </c>
    </row>
    <row r="46" spans="1:15" ht="13.5">
      <c r="A46" s="115" t="s">
        <v>392</v>
      </c>
      <c r="B46" s="113">
        <v>0</v>
      </c>
      <c r="C46" s="113">
        <v>0</v>
      </c>
      <c r="D46" s="113">
        <v>0.0013</v>
      </c>
      <c r="E46" s="113">
        <v>0</v>
      </c>
      <c r="F46" s="113">
        <v>0</v>
      </c>
      <c r="G46" s="113">
        <v>0.0048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0.0033</v>
      </c>
      <c r="O46" s="113">
        <v>0.002</v>
      </c>
    </row>
    <row r="47" spans="1:15" ht="13.5">
      <c r="A47" s="115" t="s">
        <v>393</v>
      </c>
      <c r="B47" s="113">
        <v>0</v>
      </c>
      <c r="C47" s="113">
        <v>0.0136</v>
      </c>
      <c r="D47" s="113">
        <v>0.0066</v>
      </c>
      <c r="E47" s="113">
        <v>0</v>
      </c>
      <c r="F47" s="113">
        <v>0</v>
      </c>
      <c r="G47" s="113">
        <v>0.0067</v>
      </c>
      <c r="H47" s="113">
        <v>0</v>
      </c>
      <c r="I47" s="113">
        <v>0</v>
      </c>
      <c r="J47" s="113">
        <v>0</v>
      </c>
      <c r="K47" s="113">
        <v>0</v>
      </c>
      <c r="L47" s="113">
        <v>0.0159</v>
      </c>
      <c r="M47" s="113">
        <v>0.0057</v>
      </c>
      <c r="N47" s="113">
        <v>0.0057</v>
      </c>
      <c r="O47" s="113">
        <v>0.0165</v>
      </c>
    </row>
    <row r="48" spans="1:15" ht="13.5">
      <c r="A48" s="115" t="s">
        <v>394</v>
      </c>
      <c r="B48" s="113">
        <v>0</v>
      </c>
      <c r="C48" s="113">
        <v>0.1451</v>
      </c>
      <c r="D48" s="113">
        <v>0.0711</v>
      </c>
      <c r="E48" s="113">
        <v>0.0195</v>
      </c>
      <c r="F48" s="113">
        <v>0</v>
      </c>
      <c r="G48" s="113">
        <v>0.0565</v>
      </c>
      <c r="H48" s="113">
        <v>0.0179</v>
      </c>
      <c r="I48" s="113">
        <v>0</v>
      </c>
      <c r="J48" s="113">
        <v>0.0041</v>
      </c>
      <c r="K48" s="113">
        <v>0.0028</v>
      </c>
      <c r="L48" s="113">
        <v>0.0864</v>
      </c>
      <c r="M48" s="113">
        <v>0.0961</v>
      </c>
      <c r="N48" s="113">
        <v>0.077</v>
      </c>
      <c r="O48" s="113">
        <v>0.0759</v>
      </c>
    </row>
    <row r="49" spans="1:15" ht="13.5">
      <c r="A49" s="115" t="s">
        <v>395</v>
      </c>
      <c r="B49" s="113">
        <v>0</v>
      </c>
      <c r="C49" s="113">
        <v>0.007</v>
      </c>
      <c r="D49" s="113">
        <v>0.0121</v>
      </c>
      <c r="E49" s="113">
        <v>0</v>
      </c>
      <c r="F49" s="113">
        <v>0</v>
      </c>
      <c r="G49" s="113">
        <v>0.0166</v>
      </c>
      <c r="H49" s="113">
        <v>0</v>
      </c>
      <c r="I49" s="113">
        <v>0</v>
      </c>
      <c r="J49" s="113">
        <v>0</v>
      </c>
      <c r="K49" s="113">
        <v>0</v>
      </c>
      <c r="L49" s="113">
        <v>0.0153</v>
      </c>
      <c r="M49" s="113">
        <v>0.0133</v>
      </c>
      <c r="N49" s="113">
        <v>0.014</v>
      </c>
      <c r="O49" s="113">
        <v>0.0103</v>
      </c>
    </row>
    <row r="50" spans="1:15" ht="13.5">
      <c r="A50" s="115" t="s">
        <v>396</v>
      </c>
      <c r="B50" s="113">
        <v>0</v>
      </c>
      <c r="C50" s="113">
        <v>0</v>
      </c>
      <c r="D50" s="113">
        <v>0.03</v>
      </c>
      <c r="E50" s="113">
        <v>0</v>
      </c>
      <c r="F50" s="113">
        <v>0</v>
      </c>
      <c r="G50" s="113">
        <v>0.0136</v>
      </c>
      <c r="H50" s="113">
        <v>0</v>
      </c>
      <c r="I50" s="113">
        <v>0</v>
      </c>
      <c r="J50" s="113">
        <v>0</v>
      </c>
      <c r="K50" s="113">
        <v>0</v>
      </c>
      <c r="L50" s="113">
        <v>0.0095</v>
      </c>
      <c r="M50" s="113">
        <v>0.007</v>
      </c>
      <c r="N50" s="113">
        <v>0.0224</v>
      </c>
      <c r="O50" s="113">
        <v>0.0093</v>
      </c>
    </row>
    <row r="51" spans="1:15" ht="13.5">
      <c r="A51" s="115" t="s">
        <v>402</v>
      </c>
      <c r="B51" s="113">
        <v>0</v>
      </c>
      <c r="C51" s="113">
        <v>0</v>
      </c>
      <c r="D51" s="113">
        <v>0</v>
      </c>
      <c r="E51" s="113">
        <v>0.0029</v>
      </c>
      <c r="F51" s="113">
        <v>0</v>
      </c>
      <c r="G51" s="113">
        <v>0</v>
      </c>
      <c r="H51" s="113">
        <v>0.0031</v>
      </c>
      <c r="I51" s="113">
        <v>0</v>
      </c>
      <c r="J51" s="113">
        <v>0.003</v>
      </c>
      <c r="K51" s="113">
        <v>0.0032</v>
      </c>
      <c r="L51" s="113">
        <v>0.0016</v>
      </c>
      <c r="M51" s="113">
        <v>0.0007</v>
      </c>
      <c r="N51" s="113">
        <v>0</v>
      </c>
      <c r="O51" s="113">
        <v>0</v>
      </c>
    </row>
    <row r="52" spans="1:15" ht="13.5">
      <c r="A52" s="115" t="s">
        <v>397</v>
      </c>
      <c r="B52" s="113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0.0034</v>
      </c>
      <c r="N52" s="113">
        <v>0</v>
      </c>
      <c r="O52" s="113">
        <v>0</v>
      </c>
    </row>
    <row r="53" spans="1:15" ht="13.5">
      <c r="A53" s="115" t="s">
        <v>398</v>
      </c>
      <c r="B53" s="113">
        <v>0.0004</v>
      </c>
      <c r="C53" s="113">
        <v>0.0571</v>
      </c>
      <c r="D53" s="113">
        <v>0.0214</v>
      </c>
      <c r="E53" s="113">
        <v>0.0004</v>
      </c>
      <c r="F53" s="113">
        <v>0.0004</v>
      </c>
      <c r="G53" s="113">
        <v>0.0261</v>
      </c>
      <c r="H53" s="113">
        <v>0</v>
      </c>
      <c r="I53" s="113">
        <v>0.0004</v>
      </c>
      <c r="J53" s="113">
        <v>0.0004</v>
      </c>
      <c r="K53" s="113">
        <v>0.0004</v>
      </c>
      <c r="L53" s="113">
        <v>0.0274</v>
      </c>
      <c r="M53" s="113">
        <v>0.0375</v>
      </c>
      <c r="N53" s="113">
        <v>0.02</v>
      </c>
      <c r="O53" s="113">
        <v>0.0219</v>
      </c>
    </row>
    <row r="54" spans="1:15" ht="13.5">
      <c r="A54" s="115" t="s">
        <v>399</v>
      </c>
      <c r="B54" s="113">
        <v>0</v>
      </c>
      <c r="C54" s="113">
        <v>0</v>
      </c>
      <c r="D54" s="113">
        <v>0.0486</v>
      </c>
      <c r="E54" s="113">
        <v>0</v>
      </c>
      <c r="F54" s="113">
        <v>0.0008</v>
      </c>
      <c r="G54" s="113">
        <v>0.0344</v>
      </c>
      <c r="H54" s="113">
        <v>0</v>
      </c>
      <c r="I54" s="113">
        <v>0</v>
      </c>
      <c r="J54" s="113">
        <v>0</v>
      </c>
      <c r="K54" s="113">
        <v>0</v>
      </c>
      <c r="L54" s="113">
        <v>0.0214</v>
      </c>
      <c r="M54" s="113">
        <v>0.0189</v>
      </c>
      <c r="N54" s="113">
        <v>0.0328</v>
      </c>
      <c r="O54" s="113">
        <v>0.0678</v>
      </c>
    </row>
    <row r="55" spans="1:15" ht="13.5">
      <c r="A55" s="115" t="s">
        <v>400</v>
      </c>
      <c r="B55" s="113">
        <v>0</v>
      </c>
      <c r="C55" s="113">
        <v>0</v>
      </c>
      <c r="D55" s="113">
        <v>0.0015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0.0007</v>
      </c>
      <c r="N55" s="113">
        <v>0</v>
      </c>
      <c r="O55" s="113">
        <v>0.001</v>
      </c>
    </row>
    <row r="56" spans="1:15" ht="13.5">
      <c r="A56" s="115" t="s">
        <v>401</v>
      </c>
      <c r="B56" s="113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</row>
    <row r="57" spans="1:13" s="33" customFormat="1" ht="15">
      <c r="A57" s="57"/>
      <c r="B57" s="44"/>
      <c r="C57" s="44"/>
      <c r="D57" s="44"/>
      <c r="E57" s="38"/>
      <c r="F57" s="43"/>
      <c r="G57" s="43"/>
      <c r="H57" s="43"/>
      <c r="I57" s="43"/>
      <c r="M57" s="37"/>
    </row>
    <row r="58" spans="1:9" s="33" customFormat="1" ht="12.75">
      <c r="A58" s="12"/>
      <c r="E58" s="40"/>
      <c r="F58" s="39"/>
      <c r="G58" s="39"/>
      <c r="H58" s="39"/>
      <c r="I58" s="39"/>
    </row>
    <row r="59" s="33" customFormat="1" ht="12.75"/>
    <row r="60" s="33" customFormat="1" ht="12.75"/>
    <row r="61" spans="1:13" s="33" customFormat="1" ht="12.75">
      <c r="A61" s="41"/>
      <c r="F61" s="42"/>
      <c r="G61" s="42"/>
      <c r="H61" s="42"/>
      <c r="I61" s="42"/>
      <c r="M61" s="41"/>
    </row>
    <row r="62" spans="1:15" s="33" customFormat="1" ht="43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3" s="33" customFormat="1" ht="12.75">
      <c r="A63" s="119"/>
      <c r="B63" s="120"/>
      <c r="C63" s="120"/>
      <c r="D63" s="120"/>
      <c r="E63" s="120"/>
      <c r="F63" s="120"/>
      <c r="G63" s="120"/>
      <c r="H63" s="120"/>
      <c r="I63" s="120"/>
      <c r="M63" s="120"/>
    </row>
    <row r="64" spans="1:13" s="33" customFormat="1" ht="12.75">
      <c r="A64" s="41"/>
      <c r="F64" s="42"/>
      <c r="G64" s="42"/>
      <c r="H64" s="42"/>
      <c r="I64" s="42"/>
      <c r="M64" s="41"/>
    </row>
    <row r="65" spans="1:13" s="33" customFormat="1" ht="12.75">
      <c r="A65" s="41"/>
      <c r="F65" s="42"/>
      <c r="G65" s="42"/>
      <c r="H65" s="42"/>
      <c r="I65" s="42"/>
      <c r="M65" s="41"/>
    </row>
    <row r="66" spans="1:13" s="33" customFormat="1" ht="12.75">
      <c r="A66" s="41"/>
      <c r="F66" s="42"/>
      <c r="G66" s="42"/>
      <c r="H66" s="42"/>
      <c r="I66" s="42"/>
      <c r="M66" s="41"/>
    </row>
    <row r="67" spans="1:13" s="33" customFormat="1" ht="12.75">
      <c r="A67" s="41"/>
      <c r="F67" s="42"/>
      <c r="G67" s="42"/>
      <c r="H67" s="42"/>
      <c r="I67" s="42"/>
      <c r="M67" s="41"/>
    </row>
    <row r="68" spans="1:13" s="33" customFormat="1" ht="12.75">
      <c r="A68" s="41"/>
      <c r="F68" s="42"/>
      <c r="G68" s="42"/>
      <c r="H68" s="42"/>
      <c r="I68" s="42"/>
      <c r="M68" s="41"/>
    </row>
    <row r="69" spans="1:13" s="33" customFormat="1" ht="12.75">
      <c r="A69" s="41"/>
      <c r="F69" s="42"/>
      <c r="G69" s="42"/>
      <c r="H69" s="42"/>
      <c r="I69" s="42"/>
      <c r="M69" s="41"/>
    </row>
    <row r="70" spans="6:9" s="33" customFormat="1" ht="12.75">
      <c r="F70" s="39"/>
      <c r="G70" s="39"/>
      <c r="H70" s="39"/>
      <c r="I70" s="39"/>
    </row>
    <row r="71" spans="2:5" ht="12.75">
      <c r="B71" s="33"/>
      <c r="C71" s="33"/>
      <c r="D71" s="33"/>
      <c r="E71" s="33"/>
    </row>
    <row r="72" spans="2:5" ht="12.75">
      <c r="B72" s="33"/>
      <c r="C72" s="33"/>
      <c r="D72" s="33"/>
      <c r="E72" s="33"/>
    </row>
  </sheetData>
  <sheetProtection/>
  <printOptions/>
  <pageMargins left="0.08" right="0.08" top="1" bottom="0.26" header="0.5" footer="0.31"/>
  <pageSetup fitToWidth="3" horizontalDpi="600" verticalDpi="600" orientation="landscape" scale="60" r:id="rId2"/>
  <headerFooter alignWithMargins="0">
    <oddHeader>&amp;L&amp;16Source of Income Earned by the Fund — By State Percentage  (2022)&amp;R&amp;G</oddHeader>
    <oddFooter>&amp;L&amp;"Arial,Regular"&amp;9Information Classification: Limited Access&amp;C&amp;P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2022-12-15T16:15:12Z</cp:lastPrinted>
  <dcterms:created xsi:type="dcterms:W3CDTF">2004-07-30T17:29:27Z</dcterms:created>
  <dcterms:modified xsi:type="dcterms:W3CDTF">2023-12-20T16:41:00Z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e378c652-c10b-402d-8bc8-379bb80e0a03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